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360" windowWidth="5940" windowHeight="6285" tabRatio="860" activeTab="13"/>
  </bookViews>
  <sheets>
    <sheet name="BS1(ds, nha o)" sheetId="1" r:id="rId1"/>
    <sheet name="DB2(Laodong)" sheetId="2" r:id="rId2"/>
    <sheet name="BieuHT2 (ds) (2)" sheetId="3" state="hidden" r:id="rId3"/>
    <sheet name="Do thi" sheetId="4" state="hidden" r:id="rId4"/>
    <sheet name="Tinh toan" sheetId="5" state="hidden" r:id="rId5"/>
    <sheet name="Bieu3 (6doituong)" sheetId="6" r:id="rId6"/>
    <sheet name="Bieu HT5(Nocs)" sheetId="7" state="hidden" r:id="rId7"/>
    <sheet name="Bieu4 (HTNo)" sheetId="8" r:id="rId8"/>
    <sheet name="Bieu5 (HTNongheo)" sheetId="9" r:id="rId9"/>
    <sheet name="Bieu6 HT6(dat)" sheetId="10" r:id="rId10"/>
    <sheet name="BieuHT7(DAN)" sheetId="11" state="hidden" r:id="rId11"/>
    <sheet name="Bieu7 (HT)" sheetId="12" r:id="rId12"/>
    <sheet name="NOCVu" sheetId="13" r:id="rId13"/>
    <sheet name="Bieu NO SV" sheetId="14" r:id="rId14"/>
    <sheet name="Bieu NO CNhan" sheetId="15" r:id="rId15"/>
    <sheet name="Duan" sheetId="16" r:id="rId16"/>
    <sheet name="BieuHT7A(dan)" sheetId="17" state="hidden" r:id="rId17"/>
    <sheet name="BieuHT9(BDS)" sheetId="18" state="hidden" r:id="rId18"/>
    <sheet name="Bieu HT10(QH)" sheetId="19" state="hidden" r:id="rId19"/>
    <sheet name="BieuHT12(2gt)" sheetId="20" state="hidden" r:id="rId20"/>
    <sheet name="00000000" sheetId="21" state="veryHidden" r:id="rId21"/>
  </sheets>
  <definedNames>
    <definedName name="_xlnm.Print_Area" localSheetId="4">'Tinh toan'!$A$45:$K$66</definedName>
    <definedName name="_xlnm.Print_Titles" localSheetId="7">'Bieu4 (HTNo)'!$7:$10</definedName>
    <definedName name="_xlnm.Print_Titles" localSheetId="8">'Bieu5 (HTNongheo)'!$7:$9</definedName>
    <definedName name="_xlnm.Print_Titles" localSheetId="11">'Bieu7 (HT)'!$7:$9</definedName>
  </definedNames>
  <calcPr fullCalcOnLoad="1"/>
</workbook>
</file>

<file path=xl/sharedStrings.xml><?xml version="1.0" encoding="utf-8"?>
<sst xmlns="http://schemas.openxmlformats.org/spreadsheetml/2006/main" count="678" uniqueCount="385">
  <si>
    <t>Stt</t>
  </si>
  <si>
    <t>Sè c¨n</t>
  </si>
  <si>
    <t>DiÖn tÝch</t>
  </si>
  <si>
    <t>§¬n vÞ hµnh chÝnh</t>
  </si>
  <si>
    <t>§èi t­îng</t>
  </si>
  <si>
    <t>C¸n bé CNVC ( bao gåm c¶ lùc l­îng vò trang)</t>
  </si>
  <si>
    <t>C«ng nh©n</t>
  </si>
  <si>
    <t>Sinh viªn</t>
  </si>
  <si>
    <t xml:space="preserve">Ng­êi nghÌo </t>
  </si>
  <si>
    <t>Ghi chó</t>
  </si>
  <si>
    <t>§èi t­îng chÝnh s¸ch cã c«ng</t>
  </si>
  <si>
    <t>Nhµ c«ng vô</t>
  </si>
  <si>
    <t>DiÖn tÝch ®Êt</t>
  </si>
  <si>
    <t>tt</t>
  </si>
  <si>
    <t>Sè hé kh«ng cã nhµ ë</t>
  </si>
  <si>
    <t>N¨m</t>
  </si>
  <si>
    <t>Tæng d©n sè</t>
  </si>
  <si>
    <t>TT</t>
  </si>
  <si>
    <t>Tæng céng</t>
  </si>
  <si>
    <t>Tæng</t>
  </si>
  <si>
    <t>Ng­êi</t>
  </si>
  <si>
    <t>Hé</t>
  </si>
  <si>
    <t xml:space="preserve">B×nh qu©n 1 hé </t>
  </si>
  <si>
    <t>D©n sè t¨ng tù nhiªn</t>
  </si>
  <si>
    <t>D©n sè t¨ng c¬ häc ( di d©n)</t>
  </si>
  <si>
    <t xml:space="preserve">Kiªn cè  </t>
  </si>
  <si>
    <t xml:space="preserve">Nhµ ë b¸n kiªn cè </t>
  </si>
  <si>
    <t xml:space="preserve">Nhµ khung gç l©u bÒn </t>
  </si>
  <si>
    <t>Nhãm tuæi 18~34</t>
  </si>
  <si>
    <t>Sè nhµ ë</t>
  </si>
  <si>
    <t>Sè nhµ ë
(nhµ, c¨n)</t>
  </si>
  <si>
    <t>Tæng diÖn tÝch nhµ ë
(m2sµn)</t>
  </si>
  <si>
    <t>DT (m2sµn)</t>
  </si>
  <si>
    <t>Nhµ ë ®¬n s¬, hoÆc kh«ng x¸c ®Þnh</t>
  </si>
  <si>
    <t>Chia theo chÊt l­îng</t>
  </si>
  <si>
    <t>Tªn dù ¸n</t>
  </si>
  <si>
    <t>Quy m« dù ¸n</t>
  </si>
  <si>
    <t>Nhµ chung c­</t>
  </si>
  <si>
    <t>DiÖn tÝch sµn</t>
  </si>
  <si>
    <t>Sè c¨n hé</t>
  </si>
  <si>
    <t xml:space="preserve">DiÖn tÝch sµn </t>
  </si>
  <si>
    <t>DiÖn tÝch x©y dùng</t>
  </si>
  <si>
    <t>Sè c¨n nhµ, c¨n hé</t>
  </si>
  <si>
    <t>BiÖt thù, nhµ v­ên</t>
  </si>
  <si>
    <t>DiÖn tÝch ®Êt DA</t>
  </si>
  <si>
    <t>I</t>
  </si>
  <si>
    <t>Vèn ®Çu t­</t>
  </si>
  <si>
    <t>H¹ tÇng KT</t>
  </si>
  <si>
    <t>GPMB</t>
  </si>
  <si>
    <t>Lo¹i ®Êt</t>
  </si>
  <si>
    <t>Tû  träng (%)</t>
  </si>
  <si>
    <t>Giao dÞch cã ®¨ng ký dÞch chuyÓn së h÷u</t>
  </si>
  <si>
    <t>Trung b×nh</t>
  </si>
  <si>
    <t>Cao nhÊt</t>
  </si>
  <si>
    <t>ThÊp nhÊt</t>
  </si>
  <si>
    <t>Quy ho¹ch ®« thÞ vµ ®iÓm d©n c­ n«ng th«n</t>
  </si>
  <si>
    <t>Mua b¸n</t>
  </si>
  <si>
    <t xml:space="preserve">Cho thuª </t>
  </si>
  <si>
    <t>Nhµ ë (®/m2)</t>
  </si>
  <si>
    <t>Kh¸ch s¹n (®/ng.ngµy)</t>
  </si>
  <si>
    <t>D©n sè</t>
  </si>
  <si>
    <t>Quy ho¹ch chung</t>
  </si>
  <si>
    <t>ThiÕt kÕ ®« thÞ</t>
  </si>
  <si>
    <t>Quy ho¹ch x©y dùng ®· cã</t>
  </si>
  <si>
    <t>Quy ho¹ch chi tiÕt (%)</t>
  </si>
  <si>
    <t>BT, nhùa ho¸ giao th«ng</t>
  </si>
  <si>
    <t>Sè GPXD ®­îc cÊp hµng n¨m</t>
  </si>
  <si>
    <t>Th­¬ng m¹i</t>
  </si>
  <si>
    <t>V¨n ho¸</t>
  </si>
  <si>
    <t>Thu gom r¸c th¶i</t>
  </si>
  <si>
    <t>Thùc tr¹ng x©y dùng 2 bªn ®­êng giao th«ng</t>
  </si>
  <si>
    <t>CÊp ®­êng</t>
  </si>
  <si>
    <t>Tû lÖ x©y dùng 2 bªn ®­êng</t>
  </si>
  <si>
    <t>Tªn ®­êng</t>
  </si>
  <si>
    <t>CÊp GCN</t>
  </si>
  <si>
    <t>§èi t­îng míi lËp nghiÖp (18-34 tuæi)</t>
  </si>
  <si>
    <t>Thêi gian thùc hiÖn</t>
  </si>
  <si>
    <t>BiÓu HT2</t>
  </si>
  <si>
    <t>Thùc tr¹ng quü nhµ ë cña mét sè ®èi t­îng trªn ®Þa bµn tØnh n¨m 2003</t>
  </si>
  <si>
    <t>C¸c ®èi t­îng x· héi kh¸c:</t>
  </si>
  <si>
    <t>BiÓu HT5</t>
  </si>
  <si>
    <t>Tæng hîp c¸c dù ¸n ph¸t triÓn nhµ ë §·, ®ang vµ sÏ triÓn khai ®Õn 2010</t>
  </si>
  <si>
    <t>BiÓu HT9</t>
  </si>
  <si>
    <t>BiÓu HT12</t>
  </si>
  <si>
    <t>BiÓu HT7</t>
  </si>
  <si>
    <t>§Õn 2020</t>
  </si>
  <si>
    <t>BiÓuHT10</t>
  </si>
  <si>
    <t>Thµnh phè H¹ Long</t>
  </si>
  <si>
    <t>ThÞ x· U«ng BÝ</t>
  </si>
  <si>
    <t>ThÞ x· Mãng C¸i</t>
  </si>
  <si>
    <t>TrÞ trÊn §«ng TriÒu</t>
  </si>
  <si>
    <t>ThÞ trÊn Tríi</t>
  </si>
  <si>
    <t>ThÞ trÊn B×nh Liªu</t>
  </si>
  <si>
    <t>ThÞ trÊn Qu¶ng Hµ</t>
  </si>
  <si>
    <t>ThÞ trÊn §Çm Hµ</t>
  </si>
  <si>
    <t>ThÞ trÊn Tiªn Yªn</t>
  </si>
  <si>
    <t>ThÞ trÊn Ba ChÏ</t>
  </si>
  <si>
    <t>ThÞ trÊn C¸i Rång</t>
  </si>
  <si>
    <t>ThÞ x· CÈm Ph¶</t>
  </si>
  <si>
    <t>TrÞ trÊn M¹o Khª</t>
  </si>
  <si>
    <t>ThÞ trÊn Qu¶ng Yªn</t>
  </si>
  <si>
    <t>ThÞ trÊn C« T«</t>
  </si>
  <si>
    <t>TÝnh to¸n d©n sè theo tû lÖ t¨ng d©n sè</t>
  </si>
  <si>
    <t>A</t>
  </si>
  <si>
    <t>tû lÖ</t>
  </si>
  <si>
    <t>Sè t¨ng</t>
  </si>
  <si>
    <t>C«ng thøc</t>
  </si>
  <si>
    <t>Sè hé</t>
  </si>
  <si>
    <t>Tæng sè giÊy cÇn cÊp</t>
  </si>
  <si>
    <t xml:space="preserve"> thÞ tr­êng nhµ ë ®« thÞ</t>
  </si>
  <si>
    <t>§· cÊp</t>
  </si>
  <si>
    <t>Cßn l¹i</t>
  </si>
  <si>
    <t>Tû lÖ cÊp</t>
  </si>
  <si>
    <t>Riªng cÊp n¨m 2003</t>
  </si>
  <si>
    <t>§Þa ®iÓm</t>
  </si>
  <si>
    <t>Chñ ®Çu t­</t>
  </si>
  <si>
    <t>Quy m«</t>
  </si>
  <si>
    <t>Céng</t>
  </si>
  <si>
    <t>ThuÕ vµ lÖ phÝ thu ®­îc (triÖu®)</t>
  </si>
  <si>
    <t>Tæng giao dÞch vÒ nhµ ë trong 5 n¨m gÇn ®©y</t>
  </si>
  <si>
    <t>Gi¸ ®Êt ë n¨m 2003(1000®/m2)</t>
  </si>
  <si>
    <t>Nhµ m¸y ®iÖn U«ng BÝ më réng</t>
  </si>
  <si>
    <t>DiÖn tÝch ®Êt DA (ha)</t>
  </si>
  <si>
    <t>GPMB (tû ®ång)</t>
  </si>
  <si>
    <t>Khu tËp thÓ c«ng ty than</t>
  </si>
  <si>
    <t>Cçu v­ît ®­êng s¾t U«ng BÝ</t>
  </si>
  <si>
    <t>§­êng dÉn cÇu Tiªn Yªn</t>
  </si>
  <si>
    <t>Quy ho¹ch h¹ tÇng ®«ng cÇu Khe Tiªn</t>
  </si>
  <si>
    <t>Nhµ v¨n ho¸ HuyÖn</t>
  </si>
  <si>
    <t>Khu quy ho¹ch më réng thÞ trÊn</t>
  </si>
  <si>
    <t>§­êng vµo thÞ trÊn</t>
  </si>
  <si>
    <t>Trung t©m th­¬ng m¹i</t>
  </si>
  <si>
    <t>Khu d©n c­ phÝa B¾c trung t©m</t>
  </si>
  <si>
    <t>Dù ¸n quèc lé 18</t>
  </si>
  <si>
    <t>Dù ¸n cÇu v­ît</t>
  </si>
  <si>
    <t>Tæng d©n sè ®« thÞ</t>
  </si>
  <si>
    <t xml:space="preserve">B×nh qu©n ng­êi / hé </t>
  </si>
  <si>
    <t>Néi dung</t>
  </si>
  <si>
    <t>Tû lÖ</t>
  </si>
  <si>
    <t>D©n sè ®« thÞ hiÖn tr¹ng vµ dù b¸o ®Õn 2010 vµ 2020</t>
  </si>
  <si>
    <t>C«ng nghiÖp - X©y dùng</t>
  </si>
  <si>
    <t>DÞch vô</t>
  </si>
  <si>
    <t>N«ng, l©m, thuû s¶n</t>
  </si>
  <si>
    <t>C¬ cÊu sö dông lao ®éng</t>
  </si>
  <si>
    <t>a</t>
  </si>
  <si>
    <t>b</t>
  </si>
  <si>
    <t>c</t>
  </si>
  <si>
    <r>
      <t>Tû lÖ t¨ng mçi n¨m</t>
    </r>
    <r>
      <rPr>
        <sz val="12"/>
        <rFont val=".VnTime"/>
        <family val="2"/>
      </rPr>
      <t xml:space="preserve"> (%</t>
    </r>
    <r>
      <rPr>
        <vertAlign val="subscript"/>
        <sz val="12"/>
        <rFont val=".VnTime"/>
        <family val="2"/>
      </rPr>
      <t>)</t>
    </r>
  </si>
  <si>
    <t>Céng t¨ng</t>
  </si>
  <si>
    <t>B×nh qu©n</t>
  </si>
  <si>
    <t>§« thÞ Qu¶ng Ninh</t>
  </si>
  <si>
    <t>Kh«ng nhµ</t>
  </si>
  <si>
    <t>Cã nhµ</t>
  </si>
  <si>
    <t>Kiªn cè</t>
  </si>
  <si>
    <t>B¸n kiªn cè</t>
  </si>
  <si>
    <t>Khung g«</t>
  </si>
  <si>
    <t>§¬n s¬</t>
  </si>
  <si>
    <t>Kh«ng x®</t>
  </si>
  <si>
    <t>§« thÞ c¶ n­íc</t>
  </si>
  <si>
    <t>Hµ Néi</t>
  </si>
  <si>
    <t>H¶i Phßng</t>
  </si>
  <si>
    <t>H¶i D­¬ng</t>
  </si>
  <si>
    <t>Tp Hå ChÝ Minh</t>
  </si>
  <si>
    <t>§µ N½ng</t>
  </si>
  <si>
    <t>Lo¹i ®« thÞ</t>
  </si>
  <si>
    <t>01/4/1999</t>
  </si>
  <si>
    <t>Tæng sè hé</t>
  </si>
  <si>
    <t xml:space="preserve">h­íng chuyÓn dÞch c¬ cÊu lao ®éng </t>
  </si>
  <si>
    <t>Thñ tr­ëng ®¬n vÞ</t>
  </si>
  <si>
    <t>Ng­êi tæng hîp b¸o c¸o</t>
  </si>
  <si>
    <t xml:space="preserve">                   Thñ tr­ëng ®¬n vÞ</t>
  </si>
  <si>
    <t xml:space="preserve">                        (ký tªn, ®ãng dÊu)</t>
  </si>
  <si>
    <t>§¬n vÞ tÝnh</t>
  </si>
  <si>
    <t>ng­êi</t>
  </si>
  <si>
    <t>ChØ tiªu</t>
  </si>
  <si>
    <t>BiÓu sè: 02</t>
  </si>
  <si>
    <t>BiÓu sè: 04</t>
  </si>
  <si>
    <t>BiÓu sè: 05</t>
  </si>
  <si>
    <t>BiÓu sè: 06</t>
  </si>
  <si>
    <t>II</t>
  </si>
  <si>
    <t>III</t>
  </si>
  <si>
    <t>(Ký tªn, ®ãng dÊu)</t>
  </si>
  <si>
    <t>DiÖn tÝch (ha)</t>
  </si>
  <si>
    <t>hé</t>
  </si>
  <si>
    <t>Trong ®ã</t>
  </si>
  <si>
    <t>Tû lÖ t¨ng d©n sè b×nh qu©n</t>
  </si>
  <si>
    <t xml:space="preserve">  - Sè hé </t>
  </si>
  <si>
    <t>%</t>
  </si>
  <si>
    <t xml:space="preserve"> - Tû lÖ t¨ng d©n sè tù nhiªn</t>
  </si>
  <si>
    <t xml:space="preserve"> - Tû lÖ t¨ng d©n sè c¬ häc</t>
  </si>
  <si>
    <t>Gi¸ ®Êt ë b×nh qu©n</t>
  </si>
  <si>
    <t>V</t>
  </si>
  <si>
    <t>Gi¸ x©y dùng nhµ ë b×nh qu©n</t>
  </si>
  <si>
    <t xml:space="preserve"> -</t>
  </si>
  <si>
    <t xml:space="preserve"> Gi¸ BQ chuyÓn quyÒn SD ®Êt ë ®« thÞ</t>
  </si>
  <si>
    <t xml:space="preserve"> Gi¸ BQ chuyÓn quyÒn SD ®Êt ë n«ng th«n</t>
  </si>
  <si>
    <t>STT</t>
  </si>
  <si>
    <t>Hé nghÌo</t>
  </si>
  <si>
    <t xml:space="preserve">Gi¸o dôc </t>
  </si>
  <si>
    <t>Ghi chó:</t>
  </si>
  <si>
    <t>BiÓu sè:  01</t>
  </si>
  <si>
    <t>TriÖu®/ng/th¸ng</t>
  </si>
  <si>
    <t>TÝch luü cho nhµ ë tõ thu nhËp</t>
  </si>
  <si>
    <t>Lo¹i</t>
  </si>
  <si>
    <t>Lao ®éng phi n«ng nghiÖp</t>
  </si>
  <si>
    <t>Lao ®éng n«ng nghiÖp</t>
  </si>
  <si>
    <t>Gi¸ x©y l¾p nhµ ë ®« thÞ</t>
  </si>
  <si>
    <t>Gi¸ x©y l¾p nhµ ë n«ng th«n</t>
  </si>
  <si>
    <t>Chi phÝ båi th­êng gi¶i phãng mÆt b»ng</t>
  </si>
  <si>
    <r>
      <t>TriÖu®/m</t>
    </r>
    <r>
      <rPr>
        <i/>
        <vertAlign val="superscript"/>
        <sz val="11"/>
        <rFont val=".VnTime"/>
        <family val="2"/>
      </rPr>
      <t>2</t>
    </r>
  </si>
  <si>
    <r>
      <t>TriÖu®/m</t>
    </r>
    <r>
      <rPr>
        <i/>
        <vertAlign val="superscript"/>
        <sz val="11"/>
        <rFont val=".VnTime"/>
        <family val="2"/>
      </rPr>
      <t>2</t>
    </r>
    <r>
      <rPr>
        <i/>
        <sz val="11"/>
        <rFont val=".VnTime"/>
        <family val="2"/>
      </rPr>
      <t xml:space="preserve"> sµn</t>
    </r>
  </si>
  <si>
    <t>TriÖu®/ha</t>
  </si>
  <si>
    <t>IV</t>
  </si>
  <si>
    <t>BiÓu sè: 03</t>
  </si>
  <si>
    <r>
      <t>DT nhµ ë BQ (m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2"/>
      </rPr>
      <t xml:space="preserve"> sµn /ng­êi)</t>
    </r>
  </si>
  <si>
    <r>
      <t>DiÖn tÝch (m</t>
    </r>
    <r>
      <rPr>
        <i/>
        <vertAlign val="superscript"/>
        <sz val="12"/>
        <rFont val=".VnTime"/>
        <family val="2"/>
      </rPr>
      <t xml:space="preserve">2 </t>
    </r>
    <r>
      <rPr>
        <i/>
        <sz val="12"/>
        <rFont val=".VnTime"/>
        <family val="2"/>
      </rPr>
      <t>sµn)</t>
    </r>
  </si>
  <si>
    <r>
      <t>DiÖn tÝch (m</t>
    </r>
    <r>
      <rPr>
        <i/>
        <vertAlign val="superscript"/>
        <sz val="12"/>
        <rFont val=".VnTime"/>
        <family val="2"/>
      </rPr>
      <t>2</t>
    </r>
    <r>
      <rPr>
        <i/>
        <sz val="12"/>
        <rFont val=".VnTime"/>
        <family val="2"/>
      </rPr>
      <t xml:space="preserve"> sµn)</t>
    </r>
  </si>
  <si>
    <r>
      <t>Tæng diÖn tÝch nhµ ë
(m</t>
    </r>
    <r>
      <rPr>
        <b/>
        <vertAlign val="superscript"/>
        <sz val="12"/>
        <rFont val=".VnTime"/>
        <family val="2"/>
      </rPr>
      <t>2</t>
    </r>
    <r>
      <rPr>
        <b/>
        <sz val="12"/>
        <rFont val=".VnTime"/>
        <family val="2"/>
      </rPr>
      <t>sµn)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</si>
  <si>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</si>
  <si>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</si>
  <si>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</si>
  <si>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</si>
  <si>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</si>
  <si>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</si>
  <si>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</si>
  <si>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</si>
  <si>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</si>
  <si>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</si>
  <si>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Kiªn cè                 </t>
  </si>
  <si>
    <t xml:space="preserve">                                  Thñ tr­ëng ®¬n vÞ</t>
  </si>
  <si>
    <t xml:space="preserve">                     </t>
  </si>
  <si>
    <t>§Êt phi n«ng nghiÖp, trong ®ã:</t>
  </si>
  <si>
    <t>. §Êt ë ®« thÞ</t>
  </si>
  <si>
    <t>. §Êt ë n«ng th«n</t>
  </si>
  <si>
    <t>. §Êt phi n«ng nghiÖp kh¸c</t>
  </si>
  <si>
    <t>§Êt n«ng nghiÖp:</t>
  </si>
  <si>
    <t>……………………………………………………………….</t>
  </si>
  <si>
    <t>Tæng quü ®Êt</t>
  </si>
  <si>
    <t>§Êt ch­a sö dông:</t>
  </si>
  <si>
    <t xml:space="preserve">CÊp ®iÖn </t>
  </si>
  <si>
    <t xml:space="preserve">HÖ thèng tho¸t n­íc       </t>
  </si>
  <si>
    <t>Y tÕ</t>
  </si>
  <si>
    <r>
      <t>Chung c­ (m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0"/>
      </rPr>
      <t xml:space="preserve"> sµn)</t>
    </r>
  </si>
  <si>
    <r>
      <t>BiÖt thù, nhµ v­ên (m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0"/>
      </rPr>
      <t xml:space="preserve"> sµn)</t>
    </r>
  </si>
  <si>
    <t>BiÓu sè 08</t>
  </si>
  <si>
    <t xml:space="preserve">danh môc dù ¸n ph¸t triÓn nhµ ë, khu ®« thÞ míi (*) </t>
  </si>
  <si>
    <t>Sè l­îng lao ®éng trong c¸c nhãm ngµnh nghÒ</t>
  </si>
  <si>
    <t>Ngµy, th¸ng, n¨m dù ¸n triÓn khai</t>
  </si>
  <si>
    <t>Møc ®é hoµn thµnh dù ¸n</t>
  </si>
  <si>
    <t>Dù ¸n nhµ ë, khu ®« thÞ míi</t>
  </si>
  <si>
    <t>Dù b¸o ®Õn n¨m</t>
  </si>
  <si>
    <t xml:space="preserve"> hiÖn tr¹ng vµ dù b¸o vÒ D©n sè, nhµ ë </t>
  </si>
  <si>
    <t xml:space="preserve">                       </t>
  </si>
  <si>
    <t xml:space="preserve">                   (ký tªn, ®ãng dÊu)</t>
  </si>
  <si>
    <t>Tæng sè ng­êi</t>
  </si>
  <si>
    <t>Trong ®ã chia ra</t>
  </si>
  <si>
    <t>Nhµ ë do Nhµ n­íc hoÆc do Chñ ®Çu t­ x©y dùng cho sinh viªn thuª</t>
  </si>
  <si>
    <t>BiÓu sè 09</t>
  </si>
  <si>
    <t>BiÓu sè 10</t>
  </si>
  <si>
    <t>Nhµ ë do Nhµ n­íc hoÆc do Chñ ®Çu t­ x©y dùng cho c«ng nh©n thuª</t>
  </si>
  <si>
    <r>
      <t xml:space="preserve">Sè c«ng nh©n ®ang thuª nhµ ë          </t>
    </r>
    <r>
      <rPr>
        <sz val="12"/>
        <rFont val=".VnTime"/>
        <family val="2"/>
      </rPr>
      <t>(ng­êi)</t>
    </r>
  </si>
  <si>
    <t>Ngày           th¸ng        n¨m …………..</t>
  </si>
  <si>
    <t>Ngµy       th¸ng      n¨m ……….</t>
  </si>
  <si>
    <t>Ngµy            th¸ng         n¨m ………..</t>
  </si>
  <si>
    <t>Ngày          th¸ng         n¨m ……………</t>
  </si>
  <si>
    <t>Ngày          th¸ng         n¨m ……….</t>
  </si>
  <si>
    <t>Ngày          th¸ng         n¨m ………….</t>
  </si>
  <si>
    <t>Ngày          th¸ng         n¨m ………</t>
  </si>
  <si>
    <t>UBND x·, ph­êng, thÞ trÊn....................................</t>
  </si>
  <si>
    <t>(*): TÝnh thu nhËp b×nh qu©n trong hé gia ®×nh.</t>
  </si>
  <si>
    <t>Thu nhËp b×nh qu©n (*)</t>
  </si>
  <si>
    <t>Gi¸ x©y dùng h¹ tÇng kü thuËt (**)</t>
  </si>
  <si>
    <t>Gi¸ x©y dùng h¹ tÇng x· héi (***)</t>
  </si>
  <si>
    <t xml:space="preserve">(**): Ghi sè liÖu c¨n cø nh÷ng dù ¸n nhµ ë ®· ®­îc triÓn khai trªn ®Þa bµn. Tr­êng hîp ch­a cã dù ¸n th× ­íc tÝnh gi¸ x©y dùng h¹ tÇng kü thuËt b»ng kho¶ng 14% gi¸ x©y l¾p nhµ ë. </t>
  </si>
  <si>
    <t xml:space="preserve">(***): Ghi sè liÖu c¨n cø nh÷ng dù ¸n nhµ ë ®· ®­îc triÓn khai trªn ®Þa bµn. Tr­êng hîp ch­a cã dù ¸n th× ­íc tÝnh gi¸ x©y dùng h¹ tÇng x· héi b»ng kho¶ng 15% gi¸ x©y l¾p nhµ ë. </t>
  </si>
  <si>
    <t>UBND x·, ph­êng, thÞ trÊn.......................................................</t>
  </si>
  <si>
    <t xml:space="preserve">X·, ph­êng, thÞ trÊn                                                </t>
  </si>
  <si>
    <t>Ng­êi                    (*)</t>
  </si>
  <si>
    <t>Ng­êi                     (*)</t>
  </si>
  <si>
    <t>Ng­êi                       (*)</t>
  </si>
  <si>
    <t xml:space="preserve">X·, ph­êng, thÞ trÊn                          </t>
  </si>
  <si>
    <t>Tæng sè c¨n</t>
  </si>
  <si>
    <t>UBND x·, ph­êng, thÞ trÊn................................</t>
  </si>
  <si>
    <t xml:space="preserve">                                  (ký tªn, ®ãng dÊu)</t>
  </si>
  <si>
    <t>UBND x·, ph­êng, thÞ trÊn..........................................</t>
  </si>
  <si>
    <t>UBND x·, ph­êng, thÞ trÊn...................................................</t>
  </si>
  <si>
    <t>hiÖn tr¹ng vµ kÕ ho¹ch sö dông ®Êt ®Õn n¨m 2020 vµ 2030</t>
  </si>
  <si>
    <t>§Õn 2030</t>
  </si>
  <si>
    <t xml:space="preserve"> hiÖn tr¹ng vµ nhu cÇu vÒ nhµ c«ng vô  </t>
  </si>
  <si>
    <t xml:space="preserve">Nhµ ë c«ng vô </t>
  </si>
  <si>
    <t xml:space="preserve">Sè l­îng c¨n, nhµ   </t>
  </si>
  <si>
    <t>Nhu cÇu nhµ c«ng vô ®Õn n¨m 2020</t>
  </si>
  <si>
    <t>Nhµ thuª ®Ó bè trÝ lµm nhµ ë c«ng vô</t>
  </si>
  <si>
    <t>Sè l­îng c¨n, nhµ</t>
  </si>
  <si>
    <t>X·, ph­êng, thÞ trÊn</t>
  </si>
  <si>
    <t>Cét 4: X¸c ®Þnh møc ®é trang bÞ hÖ thèng tho¸t n­íc c¨n cø sè l­îng chiÒu dµi m­¬ng tho¸t n­íc trªn tæng sè  chiÒu dµi tho¸t n­íc (kÓ c¶ cã m­¬ng tho¸t vµ kh«ng cã m­¬ng tho¸t, ch¶y tù nhiªn) trong x·, ph­êng, thÞ trÊn .</t>
  </si>
  <si>
    <t>Cét 5: X¸c ®Þnh møc ®é bª t«ng nhùa ho¸ giao th«ng c¨n cø sè l­îng chiÒu dµi ®­êng ®· ®­îc tr¶i bª t«ng nhùa trªn tæng sè  chiÒu dµi ®­êng (kÓ c¶ ®­êng ®· ®­îc tr¶i bª t«ng nhùa vµ ®­êng kh¸c) trong x·, ph­êng, thÞ trÊn .</t>
  </si>
  <si>
    <t>Cét 6: X¸c ®Þnh møc ®é cÊp ®iÖn c¨n cø viÖc sè l­îng hé ®· ®­îc cÊp ®iÖn l­íi trªn tæng sè hé trong x·, ph­êng, thÞ trÊn .</t>
  </si>
  <si>
    <t>Cét 7: X¸c ®Þnh møc ®é thu gom r¸c th¶i c¨n cø viÖc thu gom r¸c th¶i ë c¸c cum d©n c­ trong x·, ph­êng, thÞ trÊn.</t>
  </si>
  <si>
    <t>Cét 8: X¸c ®Þnh møc ®é trang bÞ y tÕ c¨n cø viÖc cã  tr¹m y tÕ phôc vô d©n c­ theo tiªu chuÈn trong x·, ph­êng, thÞ trÊn  .</t>
  </si>
  <si>
    <t>Cét 9: X¸c ®Þnh møc ®é x©y dùng c¬ së gi¸o dôc c¨n cø sè tr­êng mÇm non, tiÓu häc vµ trung häc theo tiªu chuÈn.</t>
  </si>
  <si>
    <t>Cét 10: X¸c ®Þnh møc ®é x©y dùng c¬ së v¨n ho¸ c¨n cø ®iÓm v¨n ho¸, nhµ v¨n ho¸ phôc vô d©n c­ trong x·, ph­êng theo tiªu chuÈn.</t>
  </si>
  <si>
    <t>Cét 11: X¸c ®Þnh møc ®é x©y dùng c¬ së th­¬ng m¹i c¨n cø viÖc cã chî phôc vô d©n c­ trong x·, ph­êng, thÞ trÊn theo tiªu chuÈn.</t>
  </si>
  <si>
    <r>
      <t xml:space="preserve">Møc ®é hoµn thiÖn h¹ tÇng kü thuËt vµ h¹ tÇng x· héi </t>
    </r>
    <r>
      <rPr>
        <b/>
        <i/>
        <sz val="12"/>
        <rFont val=".VnTime"/>
        <family val="2"/>
      </rPr>
      <t>(%)</t>
    </r>
  </si>
  <si>
    <t>(ký tªn, ®ãng dÊu)</t>
  </si>
  <si>
    <t>Hé CB, CC,VC</t>
  </si>
  <si>
    <t>Hé c¸c LLVT</t>
  </si>
  <si>
    <t>Hé cã c«ng víi CM</t>
  </si>
  <si>
    <t>Hé ng­êi tµn tËt, ng­êi giµ c« ®¬n, ng­êi nhiÔm chÊt ®éc da cam</t>
  </si>
  <si>
    <t>UBND huyÖn, thµnh phè..........................................</t>
  </si>
  <si>
    <t>UBND huyÖn, thµnh phè......................................</t>
  </si>
  <si>
    <t xml:space="preserve"> - Tæng d©n sè</t>
  </si>
  <si>
    <t xml:space="preserve"> - D©n sè ®« thÞ</t>
  </si>
  <si>
    <t xml:space="preserve"> -  Sè hé</t>
  </si>
  <si>
    <t>UBND huyÖn, thµnh phè...........................</t>
  </si>
  <si>
    <t xml:space="preserve">           Hé nh©n sü, trÝ thøc,            v¨n nghÖ sü</t>
  </si>
  <si>
    <t xml:space="preserve">     Ng­êi                   (*)</t>
  </si>
  <si>
    <t>UBND huyÖn, thµnh phè....................................</t>
  </si>
  <si>
    <t>Chia theo chÊt l­îng nhµ ë (*)</t>
  </si>
  <si>
    <t xml:space="preserve">B¸n kiªn cè </t>
  </si>
  <si>
    <t>ThiÕu kiªn cè</t>
  </si>
  <si>
    <t>UBND huyÖn, thµnh phè......................................................</t>
  </si>
  <si>
    <t xml:space="preserve">(*): Danh môc dù ¸n nhµ ë, khu ®« thÞ míi (kÓ c¶ dù ¸n nhµ ë cho c«ng nh©n khu c«ng nghiÖp, dù ¸n nhµ ë sinh viªn, dù ¸n nhµ ë cho ng­êi cã thu nhËp thÊp t¹i khu vùc ®« thÞ) ®­îc phª duyÖt trªn ®Þa bµn tØnh H­ng Yªn.  </t>
  </si>
  <si>
    <t>Dù ¸n nhµ ë cho c«ng nh©n</t>
  </si>
  <si>
    <r>
      <t xml:space="preserve">Tæng sè 
 c«ng nh©n
 </t>
    </r>
    <r>
      <rPr>
        <sz val="12"/>
        <rFont val=".VnTime"/>
        <family val="2"/>
      </rPr>
      <t>(ng­êi) 3=(4+5)</t>
    </r>
  </si>
  <si>
    <r>
      <t xml:space="preserve">  Sè c«ng 
nh©n cã 
nhu cÇu 
thuª nhµ ë ®Õn n¨m 2020 
</t>
    </r>
    <r>
      <rPr>
        <sz val="12"/>
        <rFont val=".VnTime"/>
        <family val="2"/>
      </rPr>
      <t>(ng­êi)</t>
    </r>
  </si>
  <si>
    <r>
      <t xml:space="preserve"> Tæng diÖn tÝch sµn
 nhµ ë 
®ang thuª 
</t>
    </r>
    <r>
      <rPr>
        <sz val="12"/>
        <rFont val=".VnTime"/>
        <family val="2"/>
      </rPr>
      <t>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</si>
  <si>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r>
      <t>Tæng diÖn tÝch sµn 
nhµ ë 
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</si>
  <si>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t>Tæng sè c«ng nh©n (ng­êi)</t>
  </si>
  <si>
    <r>
      <t>Tæng diÖn tÝch sµn nhµ ë 
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</si>
  <si>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t>Tæng sè c«ng nh©n 
(ng­êi)</t>
  </si>
  <si>
    <t>Sè l­îng 
c¨n, nhµ</t>
  </si>
  <si>
    <t>Nhµ ë do t­ nh©n x©y dùng 
cho  c«ng nh©n thuª</t>
  </si>
  <si>
    <t>DiÖn tÝch ®Êt
 (ha)</t>
  </si>
  <si>
    <r>
      <t>Tæng diÖn tÝch sµn nhµ ë 
 ( 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0"/>
      </rPr>
      <t xml:space="preserve"> sµn)</t>
    </r>
  </si>
  <si>
    <r>
      <t>Nhµ ë kh¸c 
 (m</t>
    </r>
    <r>
      <rPr>
        <vertAlign val="superscript"/>
        <sz val="10"/>
        <rFont val=".VnTime"/>
        <family val="2"/>
      </rPr>
      <t>2</t>
    </r>
    <r>
      <rPr>
        <sz val="10"/>
        <rFont val=".VnTime"/>
        <family val="0"/>
      </rPr>
      <t xml:space="preserve"> sµn)</t>
    </r>
  </si>
  <si>
    <t>Tæng møc ®Çu t­ cña Dù ¸n 
 (TriÖu ®)</t>
  </si>
  <si>
    <t>Tæng sè l­îng 
ng­êi</t>
  </si>
  <si>
    <r>
      <t>Tæng diÖn tÝch
 (m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</si>
  <si>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r>
      <t xml:space="preserve">Tæng sè ng­êi  cã nhu cÇu  vÒ nhµ ë c«ng vô ®Õn n¨m 2020  </t>
    </r>
    <r>
      <rPr>
        <sz val="12"/>
        <rFont val=".VnTime"/>
        <family val="2"/>
      </rPr>
      <t>(ng­êi)</t>
    </r>
  </si>
  <si>
    <r>
      <t>Tæng diÖn tÝch sµn nhµ ë 
 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</si>
  <si>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r>
      <t>Tæng diÖn tÝch sµn
nhµ ë 
 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</si>
  <si>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t>Vèn ®Çu t­ 
 (triÖu ®ång)</t>
  </si>
  <si>
    <t xml:space="preserve"> hiÖn tr¹ng vµ nhu cÇu vÒ nhµ ë cho sinh viªn ®Õn n¨m 2020  </t>
  </si>
  <si>
    <t xml:space="preserve"> hiÖn tr¹ng vµ nhu cÇu vÒ nhµ ë cho c«ng nh©n ®Õn n¨m 2020 </t>
  </si>
  <si>
    <t xml:space="preserve">   Nhµ ë cho 
sinh viªn</t>
  </si>
  <si>
    <r>
      <t xml:space="preserve">Tæng sè  sinh viªn </t>
    </r>
    <r>
      <rPr>
        <sz val="12"/>
        <rFont val=".VnTime"/>
        <family val="2"/>
      </rPr>
      <t>(ng­êi) 3=(4+5)</t>
    </r>
  </si>
  <si>
    <r>
      <t xml:space="preserve">Sè sinh viªn cã nhu cÇu thuª nhµ ë ®Õn n¨m 2020 </t>
    </r>
    <r>
      <rPr>
        <sz val="12"/>
        <rFont val=".VnTime"/>
        <family val="2"/>
      </rPr>
      <t>(ng­êi)</t>
    </r>
  </si>
  <si>
    <r>
      <t xml:space="preserve">Sè sinh viªn ®ang ë thuª nhµ </t>
    </r>
    <r>
      <rPr>
        <sz val="12"/>
        <rFont val=".VnTime"/>
        <family val="2"/>
      </rPr>
      <t>(ng­êi)</t>
    </r>
  </si>
  <si>
    <r>
      <t xml:space="preserve">Tæng diÖn tÝch sµn nhµ ë ®ang thuª  </t>
    </r>
    <r>
      <rPr>
        <sz val="12"/>
        <rFont val=".VnTime"/>
        <family val="2"/>
      </rPr>
      <t>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</si>
  <si>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t>Tæng sè  sinh viªn (ng­êi)</t>
  </si>
  <si>
    <r>
      <t>Tæng diÖn tÝch sµn nhµ ë
 ( m</t>
    </r>
    <r>
      <rPr>
        <vertAlign val="superscript"/>
        <sz val="12"/>
        <rFont val=".VnTime"/>
        <family val="2"/>
      </rPr>
      <t>2</t>
    </r>
    <r>
      <rPr>
        <sz val="12"/>
        <rFont val=".VnTime"/>
        <family val="2"/>
      </rPr>
      <t xml:space="preserve"> sµn)</t>
    </r>
  </si>
  <si>
    <t>Nhµ ë do t­ nh©n x©y dùng  cho sinh viªn thuª</t>
  </si>
  <si>
    <t>UBND huyÖn, thµnh phè...............................................</t>
  </si>
  <si>
    <t>CÊp n­íc hîp vÖ sinh</t>
  </si>
  <si>
    <t>Cét 3: X¸c ®Þnh møc ®é cÊp n­íc hîp vÖ sinh c¨n cø tû lÖ côm d©n c­ trong x·, ph­êng, thÞ trÊn ®­îc cÊp n­íc hîp vÖ sinh.</t>
  </si>
  <si>
    <t>UBND tØnh ……………………………………</t>
  </si>
  <si>
    <t>HiÖn tr¹ng n¨m 2012</t>
  </si>
  <si>
    <t>UBND tØnh ……………………………………………</t>
  </si>
  <si>
    <t>HiÖn tr¹ng      n¨m 2012</t>
  </si>
  <si>
    <t>UBND tØnh ………………………</t>
  </si>
  <si>
    <t>hiÖn tr¹ng vÒ nhµ ë cña 6  ®èi t­îng x· héi  n¨m 2012</t>
  </si>
  <si>
    <t>hiÖn tr¹ng diÖn tÝch nhµ ë cña ®Þa ph­¬ng n¨m 2012</t>
  </si>
  <si>
    <t>(*): ViÖc x¸c ®Þnh chÊt l­îng nhµ ë  theo tiªu chÝ 03 yÕu tè bÒn ch¾c (sµn, t­êng cét vµ m¸i nhµ) phôc vô Tæng ®iÒu tra d©n sè vµ nhµ ë n¨m 2009. Cô thÓ nh­ sau:                                        Nhµ ë kiªn sè ph¶i ®¶m b¶o 03 yÕu tè bÒn ch¾c; nhµ ë b¸n kiªn cè ph¶i ®¶m b¶o 02 trong 03 yÕu tè bÒn ch¾c; nhµ ë thiÕu kiªn cè ph¶i ®¶m b¶o 01 trong 03 yÕu tè bÒn ch¾c;  nhµ ë ®¬n s¬ kh«ng ®¶m b¶o c¶ 03 yÕu tè bÒn ch¾c (hoÆc viÖc x¸c ®Þnh chÊt l­îng nhµ ë c¨n cø theo quy ®Þnh cña Th«ng t­ sè 05-BX/§T ngµy 09/02/1993 cña Bé tr­ëng Bé X©y dùng h­íng dÉn ph­¬ng ph¸p x¸c ®Þnh diÖn tÝch sö dông vµ ph©n cÊp nhµ ë. Trong ®ã nhµ kiªn cè lµ nhµ cÊp I, II, III; nhµ b¸n kiªn cè lµ nhµ cÊp IV; nhµ t¹m lµ nhµ tranh tre, nøa, l¸, ...cã niªn h¹n sö dông d­íi 5 n¨m).</t>
  </si>
  <si>
    <t xml:space="preserve">§¬n s¬ (Nhµ t¹m)     </t>
  </si>
  <si>
    <t>UBND tØnh ……………………………………………………..</t>
  </si>
  <si>
    <t>hiÖn tr¹ng møc ®é hoµn thiÖn c¬ së h¹ tÇng n¨m 2012</t>
  </si>
  <si>
    <t>UBND tØnh …………………………………………..</t>
  </si>
  <si>
    <t>Sè hé nghÌo (*)</t>
  </si>
  <si>
    <t>Thuéc diÖn d©n téc thiÓu sè nghÌo theo Q§134</t>
  </si>
  <si>
    <t>Thuéc diÖn chÝnh s¸ch, cã c«ng</t>
  </si>
  <si>
    <t>Thuéc diÖn theo Q§ 167</t>
  </si>
  <si>
    <t>Tæng sè (6=3+4+5)</t>
  </si>
  <si>
    <t>Sè hé nghÌo kh¸c kh«ng khã kh¨n vÒ nhµ ë</t>
  </si>
  <si>
    <t>Nhµ t¹m, tranh tre (nhµ)</t>
  </si>
  <si>
    <t>Nhµ cÊp IV vµ t­¬ng ®­¬ng (nhµ)</t>
  </si>
  <si>
    <t>Nhµ cÊp III trë lªn (nhµ)</t>
  </si>
  <si>
    <t>Thùc tr¹ng nhµ ë cña hé nghÌo</t>
  </si>
  <si>
    <t>hiÖn tr¹ng NHµ ë CñA NG­êi nghÌo n¨m 2012</t>
  </si>
  <si>
    <t>BiÓu sè: 07</t>
  </si>
  <si>
    <t>BiÓu sè 11</t>
  </si>
  <si>
    <t>Nhµ c«ng vô hiÖn cã 2012</t>
  </si>
  <si>
    <t>Nhµ ë c«ng vô trªn ®Þa bµn</t>
  </si>
  <si>
    <t>(*): Ghi tæng sè ng­êi trong hé thuéc 06 nhãm ®èi t­îng bao gåm: hé cã c«ng víi c¸ch m¹ng, hé CB, CC, VC, LLVT; hé nghÌo, nh©n sü, trÝ thøc, v¨n nghÖ sü, hé ng­êi tµn tËt, ng­êi giµ c« ®¬n, ng­êi nhiÔm chÊt ®éc da cam (ch­a kÓ ®èi t­îng lµ c«ng nh©n, sÞnh viªn ®· cã trong BiÓu sè 08 vµ BiÓu sè 09).</t>
  </si>
  <si>
    <t>(*): X¸c ®Þnh chuÈn nghÌo quy ®Þnh t¹i QuyÕt ®Þnh 09/2011/Q§-TTg ngµy 30/01/2011 cña Thñ t­íng ChÝnh phñ vÒ viÖc ban hµnh chuÈn hé nghÌo, hé cËn nghÌo ¸p dông cho giai ®o¹n 2011-2015.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</si>
</sst>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#,##0.0"/>
    <numFmt numFmtId="182" formatCode="#,##0.000"/>
    <numFmt numFmtId="183" formatCode="_(* #,##0.0_);_(* \(#,##0.0\);_(* &quot;-&quot;??_);_(@_)"/>
    <numFmt numFmtId="184" formatCode="0.0%"/>
    <numFmt numFmtId="185" formatCode="0.0"/>
    <numFmt numFmtId="186" formatCode="_(* #,##0.0_);_(* \(#,##0.0\);_(* &quot;-&quot;?_);_(@_)"/>
    <numFmt numFmtId="187" formatCode="_(* #,##0.000_);_(* \(#,##0.000\);_(* &quot;-&quot;??_);_(@_)"/>
    <numFmt numFmtId="188" formatCode="_(* #,##0.00000_);_(* \(#,##0.00000\);_(* &quot;-&quot;??_);_(@_)"/>
    <numFmt numFmtId="189" formatCode="0.000%"/>
    <numFmt numFmtId="190" formatCode="0.0000"/>
    <numFmt numFmtId="191" formatCode="_(* #,##0.000_);_(* \(#,##0.000\);_(* &quot;-&quot;???_);_(@_)"/>
    <numFmt numFmtId="192" formatCode="0.0000%"/>
    <numFmt numFmtId="193" formatCode="0.00000%"/>
    <numFmt numFmtId="194" formatCode="#,##0\ &quot;$&quot;_);[Red]\(#,##0\ &quot;$&quot;\)"/>
    <numFmt numFmtId="195" formatCode="00.000"/>
    <numFmt numFmtId="196" formatCode="&quot;￥&quot;#,##0;&quot;￥&quot;\-#,##0"/>
    <numFmt numFmtId="197" formatCode="#,##0\ &quot;DM&quot;;\-#,##0\ &quot;DM&quot;"/>
  </numFmts>
  <fonts count="77">
    <font>
      <sz val="12"/>
      <name val=".VnTime"/>
      <family val="0"/>
    </font>
    <font>
      <b/>
      <sz val="12"/>
      <name val=".VnTime"/>
      <family val="2"/>
    </font>
    <font>
      <sz val="11"/>
      <name val=".VnTime"/>
      <family val="2"/>
    </font>
    <font>
      <b/>
      <sz val="10"/>
      <name val=".VnTime"/>
      <family val="2"/>
    </font>
    <font>
      <sz val="10"/>
      <name val=".VnTime"/>
      <family val="0"/>
    </font>
    <font>
      <i/>
      <sz val="11"/>
      <name val=".VnTime"/>
      <family val="2"/>
    </font>
    <font>
      <i/>
      <sz val="12"/>
      <name val=".VnTime"/>
      <family val="2"/>
    </font>
    <font>
      <b/>
      <sz val="12"/>
      <color indexed="10"/>
      <name val=".VnTime"/>
      <family val="2"/>
    </font>
    <font>
      <sz val="16"/>
      <name val=".VnTimeH"/>
      <family val="2"/>
    </font>
    <font>
      <b/>
      <i/>
      <sz val="11"/>
      <name val=".VnTime"/>
      <family val="2"/>
    </font>
    <font>
      <b/>
      <i/>
      <sz val="12"/>
      <name val=".VnTime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sz val="12"/>
      <name val=".VnTimeH"/>
      <family val="2"/>
    </font>
    <font>
      <sz val="14"/>
      <name val=".VnTimeH"/>
      <family val="2"/>
    </font>
    <font>
      <b/>
      <sz val="12"/>
      <name val=".VnAvantH"/>
      <family val="2"/>
    </font>
    <font>
      <sz val="12"/>
      <color indexed="12"/>
      <name val=".VnTime"/>
      <family val="0"/>
    </font>
    <font>
      <sz val="12"/>
      <color indexed="10"/>
      <name val=".VnTime"/>
      <family val="2"/>
    </font>
    <font>
      <sz val="12"/>
      <name val=".VnTimeH"/>
      <family val="2"/>
    </font>
    <font>
      <sz val="10"/>
      <color indexed="10"/>
      <name val=".VnTime"/>
      <family val="0"/>
    </font>
    <font>
      <sz val="10"/>
      <color indexed="12"/>
      <name val=".VnTime"/>
      <family val="0"/>
    </font>
    <font>
      <vertAlign val="subscript"/>
      <sz val="12"/>
      <name val=".VnTime"/>
      <family val="2"/>
    </font>
    <font>
      <sz val="10"/>
      <name val="Arial"/>
      <family val="2"/>
    </font>
    <font>
      <u val="single"/>
      <sz val="10"/>
      <color indexed="36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4"/>
      <name val=".VnTime"/>
      <family val="2"/>
    </font>
    <font>
      <sz val="14"/>
      <name val=".VnTime"/>
      <family val="0"/>
    </font>
    <font>
      <i/>
      <sz val="14"/>
      <name val=".VnTime"/>
      <family val="0"/>
    </font>
    <font>
      <b/>
      <i/>
      <sz val="14"/>
      <name val=".VnTime"/>
      <family val="2"/>
    </font>
    <font>
      <i/>
      <u val="single"/>
      <sz val="12"/>
      <name val=".VnTime"/>
      <family val="2"/>
    </font>
    <font>
      <sz val="8"/>
      <name val=".VnTime"/>
      <family val="2"/>
    </font>
    <font>
      <i/>
      <vertAlign val="superscript"/>
      <sz val="11"/>
      <name val=".VnTime"/>
      <family val="2"/>
    </font>
    <font>
      <i/>
      <sz val="8"/>
      <name val=".VnTime"/>
      <family val="2"/>
    </font>
    <font>
      <vertAlign val="superscript"/>
      <sz val="10"/>
      <name val=".VnTime"/>
      <family val="2"/>
    </font>
    <font>
      <i/>
      <vertAlign val="superscript"/>
      <sz val="12"/>
      <name val=".VnTime"/>
      <family val="2"/>
    </font>
    <font>
      <b/>
      <vertAlign val="superscript"/>
      <sz val="12"/>
      <name val=".VnTime"/>
      <family val="2"/>
    </font>
    <font>
      <vertAlign val="superscript"/>
      <sz val="12"/>
      <name val=".VnTime"/>
      <family val="2"/>
    </font>
    <font>
      <b/>
      <sz val="11"/>
      <name val=".VnTime"/>
      <family val="2"/>
    </font>
    <font>
      <b/>
      <sz val="18"/>
      <color indexed="56"/>
      <name val="Cambria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5.75"/>
      <color indexed="8"/>
      <name val=".VnTime"/>
      <family val="0"/>
    </font>
    <font>
      <sz val="11.75"/>
      <color indexed="8"/>
      <name val=".VnTime"/>
      <family val="0"/>
    </font>
    <font>
      <sz val="12"/>
      <color indexed="8"/>
      <name val=".VnTim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9" applyNumberFormat="0" applyFont="0" applyFill="0" applyAlignment="0" applyProtection="0"/>
    <xf numFmtId="0" fontId="76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197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2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vertical="center" wrapText="1"/>
    </xf>
    <xf numFmtId="180" fontId="2" fillId="0" borderId="0" xfId="42" applyNumberFormat="1" applyFont="1" applyAlignment="1">
      <alignment horizontal="center"/>
    </xf>
    <xf numFmtId="180" fontId="2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3" fontId="4" fillId="0" borderId="12" xfId="42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7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6" fillId="0" borderId="13" xfId="42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184" fontId="4" fillId="0" borderId="2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6" fillId="0" borderId="3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184" fontId="4" fillId="0" borderId="39" xfId="0" applyNumberFormat="1" applyFont="1" applyBorder="1" applyAlignment="1">
      <alignment horizontal="right"/>
    </xf>
    <xf numFmtId="49" fontId="6" fillId="0" borderId="40" xfId="42" applyNumberFormat="1" applyFont="1" applyBorder="1" applyAlignment="1">
      <alignment horizontal="center"/>
    </xf>
    <xf numFmtId="49" fontId="6" fillId="0" borderId="41" xfId="42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" fontId="6" fillId="0" borderId="1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181" fontId="4" fillId="0" borderId="42" xfId="0" applyNumberFormat="1" applyFont="1" applyBorder="1" applyAlignment="1">
      <alignment horizontal="center" vertical="center" wrapText="1"/>
    </xf>
    <xf numFmtId="181" fontId="4" fillId="0" borderId="43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3" fontId="5" fillId="0" borderId="4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180" fontId="0" fillId="0" borderId="14" xfId="42" applyNumberFormat="1" applyFont="1" applyBorder="1" applyAlignment="1">
      <alignment/>
    </xf>
    <xf numFmtId="180" fontId="0" fillId="0" borderId="15" xfId="42" applyNumberFormat="1" applyFont="1" applyBorder="1" applyAlignment="1">
      <alignment/>
    </xf>
    <xf numFmtId="180" fontId="0" fillId="0" borderId="35" xfId="42" applyNumberFormat="1" applyFont="1" applyBorder="1" applyAlignment="1">
      <alignment/>
    </xf>
    <xf numFmtId="180" fontId="0" fillId="0" borderId="36" xfId="42" applyNumberFormat="1" applyFont="1" applyBorder="1" applyAlignment="1">
      <alignment/>
    </xf>
    <xf numFmtId="43" fontId="0" fillId="0" borderId="35" xfId="42" applyNumberFormat="1" applyFont="1" applyBorder="1" applyAlignment="1">
      <alignment/>
    </xf>
    <xf numFmtId="183" fontId="0" fillId="0" borderId="35" xfId="42" applyNumberFormat="1" applyFont="1" applyBorder="1" applyAlignment="1">
      <alignment/>
    </xf>
    <xf numFmtId="0" fontId="7" fillId="0" borderId="0" xfId="0" applyFont="1" applyAlignment="1">
      <alignment/>
    </xf>
    <xf numFmtId="180" fontId="17" fillId="0" borderId="35" xfId="42" applyNumberFormat="1" applyFont="1" applyBorder="1" applyAlignment="1">
      <alignment/>
    </xf>
    <xf numFmtId="180" fontId="17" fillId="0" borderId="36" xfId="42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183" fontId="1" fillId="0" borderId="46" xfId="42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183" fontId="0" fillId="0" borderId="36" xfId="42" applyNumberFormat="1" applyFont="1" applyBorder="1" applyAlignment="1">
      <alignment horizontal="right" vertical="center" wrapText="1"/>
    </xf>
    <xf numFmtId="3" fontId="0" fillId="0" borderId="3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horizontal="right" vertical="center" wrapText="1"/>
    </xf>
    <xf numFmtId="3" fontId="0" fillId="0" borderId="49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10" fontId="0" fillId="0" borderId="46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vertical="center"/>
    </xf>
    <xf numFmtId="180" fontId="6" fillId="0" borderId="15" xfId="42" applyNumberFormat="1" applyFont="1" applyBorder="1" applyAlignment="1">
      <alignment horizontal="right" vertical="center"/>
    </xf>
    <xf numFmtId="180" fontId="6" fillId="0" borderId="15" xfId="42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84" fontId="4" fillId="0" borderId="3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180" fontId="0" fillId="0" borderId="15" xfId="42" applyNumberFormat="1" applyFont="1" applyBorder="1" applyAlignment="1">
      <alignment horizontal="right" vertical="center"/>
    </xf>
    <xf numFmtId="180" fontId="0" fillId="0" borderId="15" xfId="42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left" vertical="center"/>
    </xf>
    <xf numFmtId="10" fontId="0" fillId="0" borderId="15" xfId="42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/>
    </xf>
    <xf numFmtId="180" fontId="6" fillId="0" borderId="15" xfId="42" applyNumberFormat="1" applyFont="1" applyBorder="1" applyAlignment="1">
      <alignment horizontal="center" vertical="center"/>
    </xf>
    <xf numFmtId="180" fontId="6" fillId="0" borderId="15" xfId="42" applyNumberFormat="1" applyFont="1" applyBorder="1" applyAlignment="1">
      <alignment horizontal="left" vertical="center"/>
    </xf>
    <xf numFmtId="180" fontId="6" fillId="0" borderId="46" xfId="42" applyNumberFormat="1" applyFont="1" applyBorder="1" applyAlignment="1">
      <alignment vertical="center"/>
    </xf>
    <xf numFmtId="180" fontId="6" fillId="0" borderId="13" xfId="42" applyNumberFormat="1" applyFont="1" applyBorder="1" applyAlignment="1">
      <alignment horizontal="center" vertical="center"/>
    </xf>
    <xf numFmtId="180" fontId="1" fillId="33" borderId="0" xfId="0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5" xfId="42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0" fontId="0" fillId="0" borderId="15" xfId="42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 wrapText="1"/>
    </xf>
    <xf numFmtId="10" fontId="19" fillId="33" borderId="15" xfId="0" applyNumberFormat="1" applyFont="1" applyFill="1" applyBorder="1" applyAlignment="1">
      <alignment/>
    </xf>
    <xf numFmtId="180" fontId="0" fillId="33" borderId="36" xfId="42" applyNumberFormat="1" applyFont="1" applyFill="1" applyBorder="1" applyAlignment="1">
      <alignment/>
    </xf>
    <xf numFmtId="10" fontId="0" fillId="0" borderId="11" xfId="0" applyNumberFormat="1" applyBorder="1" applyAlignment="1">
      <alignment/>
    </xf>
    <xf numFmtId="183" fontId="0" fillId="0" borderId="36" xfId="42" applyNumberFormat="1" applyFont="1" applyBorder="1" applyAlignment="1">
      <alignment/>
    </xf>
    <xf numFmtId="0" fontId="20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0" fontId="4" fillId="0" borderId="15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87" fontId="4" fillId="0" borderId="15" xfId="0" applyNumberFormat="1" applyFont="1" applyBorder="1" applyAlignment="1">
      <alignment/>
    </xf>
    <xf numFmtId="10" fontId="4" fillId="33" borderId="15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80" fontId="0" fillId="0" borderId="0" xfId="42" applyNumberFormat="1" applyFont="1" applyBorder="1" applyAlignment="1">
      <alignment/>
    </xf>
    <xf numFmtId="189" fontId="1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1" fontId="7" fillId="33" borderId="55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57" xfId="0" applyBorder="1" applyAlignment="1">
      <alignment/>
    </xf>
    <xf numFmtId="1" fontId="0" fillId="33" borderId="55" xfId="0" applyNumberFormat="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7" fillId="0" borderId="0" xfId="0" applyNumberFormat="1" applyFont="1" applyBorder="1" applyAlignment="1">
      <alignment/>
    </xf>
    <xf numFmtId="1" fontId="7" fillId="0" borderId="55" xfId="0" applyNumberFormat="1" applyFont="1" applyBorder="1" applyAlignment="1">
      <alignment/>
    </xf>
    <xf numFmtId="10" fontId="4" fillId="0" borderId="15" xfId="65" applyNumberFormat="1" applyFont="1" applyBorder="1" applyAlignment="1">
      <alignment/>
    </xf>
    <xf numFmtId="189" fontId="4" fillId="0" borderId="15" xfId="6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9" fontId="0" fillId="0" borderId="11" xfId="65" applyNumberFormat="1" applyFont="1" applyBorder="1" applyAlignment="1">
      <alignment/>
    </xf>
    <xf numFmtId="10" fontId="0" fillId="0" borderId="11" xfId="65" applyNumberFormat="1" applyFont="1" applyBorder="1" applyAlignment="1">
      <alignment/>
    </xf>
    <xf numFmtId="10" fontId="4" fillId="33" borderId="15" xfId="65" applyNumberFormat="1" applyFont="1" applyFill="1" applyBorder="1" applyAlignment="1">
      <alignment/>
    </xf>
    <xf numFmtId="189" fontId="4" fillId="33" borderId="15" xfId="6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84" fontId="16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7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187" fontId="0" fillId="0" borderId="35" xfId="42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45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0" xfId="80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80" fontId="4" fillId="0" borderId="15" xfId="42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right" vertical="center" wrapText="1"/>
    </xf>
    <xf numFmtId="180" fontId="4" fillId="0" borderId="15" xfId="42" applyNumberFormat="1" applyFont="1" applyBorder="1" applyAlignment="1">
      <alignment horizontal="right" vertical="center" wrapText="1"/>
    </xf>
    <xf numFmtId="180" fontId="1" fillId="0" borderId="15" xfId="42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15" xfId="0" applyFont="1" applyBorder="1" applyAlignment="1">
      <alignment/>
    </xf>
    <xf numFmtId="180" fontId="0" fillId="0" borderId="15" xfId="42" applyNumberFormat="1" applyFont="1" applyBorder="1" applyAlignment="1">
      <alignment/>
    </xf>
    <xf numFmtId="10" fontId="0" fillId="0" borderId="15" xfId="65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3" fontId="5" fillId="0" borderId="43" xfId="0" applyNumberFormat="1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1" fontId="0" fillId="0" borderId="12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80" fontId="0" fillId="0" borderId="15" xfId="42" applyNumberFormat="1" applyFont="1" applyFill="1" applyBorder="1" applyAlignment="1">
      <alignment/>
    </xf>
    <xf numFmtId="43" fontId="0" fillId="0" borderId="15" xfId="42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180" fontId="1" fillId="0" borderId="48" xfId="42" applyNumberFormat="1" applyFont="1" applyFill="1" applyBorder="1" applyAlignment="1">
      <alignment/>
    </xf>
    <xf numFmtId="43" fontId="1" fillId="0" borderId="48" xfId="42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80" fontId="0" fillId="0" borderId="48" xfId="42" applyNumberFormat="1" applyFont="1" applyFill="1" applyBorder="1" applyAlignment="1">
      <alignment/>
    </xf>
    <xf numFmtId="43" fontId="0" fillId="0" borderId="48" xfId="42" applyNumberFormat="1" applyFont="1" applyFill="1" applyBorder="1" applyAlignment="1">
      <alignment/>
    </xf>
    <xf numFmtId="43" fontId="0" fillId="0" borderId="48" xfId="42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80" fontId="0" fillId="0" borderId="16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10" fontId="34" fillId="0" borderId="15" xfId="0" applyNumberFormat="1" applyFont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10" fontId="0" fillId="0" borderId="15" xfId="65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10" fontId="1" fillId="0" borderId="15" xfId="65" applyNumberFormat="1" applyFont="1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5" fillId="0" borderId="15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43" fontId="0" fillId="0" borderId="16" xfId="42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6" fillId="0" borderId="4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 vertical="center" wrapText="1"/>
    </xf>
    <xf numFmtId="180" fontId="0" fillId="0" borderId="16" xfId="42" applyNumberFormat="1" applyFont="1" applyBorder="1" applyAlignment="1">
      <alignment/>
    </xf>
    <xf numFmtId="3" fontId="0" fillId="0" borderId="46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183" fontId="0" fillId="0" borderId="49" xfId="42" applyNumberFormat="1" applyFont="1" applyBorder="1" applyAlignment="1">
      <alignment horizontal="right" vertical="center" wrapText="1"/>
    </xf>
    <xf numFmtId="10" fontId="0" fillId="0" borderId="54" xfId="0" applyNumberFormat="1" applyFont="1" applyBorder="1" applyAlignment="1">
      <alignment horizontal="right" vertical="center" wrapText="1"/>
    </xf>
    <xf numFmtId="10" fontId="0" fillId="0" borderId="43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34" fillId="0" borderId="4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0" fontId="3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3" fontId="0" fillId="0" borderId="15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80" fontId="0" fillId="0" borderId="14" xfId="42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5" xfId="42" applyNumberFormat="1" applyFont="1" applyBorder="1" applyAlignment="1">
      <alignment/>
    </xf>
    <xf numFmtId="10" fontId="0" fillId="0" borderId="15" xfId="65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10" fontId="0" fillId="0" borderId="16" xfId="65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5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3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58" xfId="0" applyNumberFormat="1" applyFont="1" applyBorder="1" applyAlignment="1">
      <alignment horizontal="center" vertical="center" wrapText="1"/>
    </xf>
    <xf numFmtId="181" fontId="3" fillId="0" borderId="42" xfId="0" applyNumberFormat="1" applyFont="1" applyBorder="1" applyAlignment="1">
      <alignment horizontal="center" vertical="center" wrapText="1"/>
    </xf>
    <xf numFmtId="181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0" fontId="12" fillId="0" borderId="0" xfId="42" applyNumberFormat="1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0" fontId="18" fillId="0" borderId="0" xfId="42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4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5" fillId="0" borderId="2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8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52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3" fontId="10" fillId="0" borderId="60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 vertical="center" wrapText="1"/>
    </xf>
    <xf numFmtId="3" fontId="9" fillId="0" borderId="64" xfId="0" applyNumberFormat="1" applyFont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60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1" fontId="10" fillId="0" borderId="59" xfId="0" applyNumberFormat="1" applyFont="1" applyBorder="1" applyAlignment="1">
      <alignment horizontal="center" vertical="center" wrapText="1"/>
    </xf>
    <xf numFmtId="3" fontId="10" fillId="0" borderId="5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80" fontId="14" fillId="0" borderId="0" xfId="42" applyNumberFormat="1" applyFont="1" applyAlignment="1">
      <alignment horizont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  <cellStyle name="一般_Book1" xfId="81"/>
    <cellStyle name="千分位[0]_Book1" xfId="82"/>
    <cellStyle name="千分位_Book1" xfId="83"/>
    <cellStyle name="貨幣 [0]_Book1" xfId="84"/>
    <cellStyle name="貨幣_Book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25"/>
          <c:w val="0.958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'Tinh toan'!$B$69:$B$83</c:f>
              <c:strCache/>
            </c:strRef>
          </c:cat>
          <c:val>
            <c:numRef>
              <c:f>'Tinh toan'!$M$69:$M$83</c:f>
              <c:numCache/>
            </c:numRef>
          </c:val>
        </c:ser>
        <c:axId val="1460686"/>
        <c:axId val="13146175"/>
      </c:barChart>
      <c:cat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defRPr>
            </a:pPr>
          </a:p>
        </c:txPr>
        <c:crossAx val="13146175"/>
        <c:crosses val="autoZero"/>
        <c:auto val="1"/>
        <c:lblOffset val="100"/>
        <c:tickLblSkip val="1"/>
        <c:noMultiLvlLbl val="0"/>
      </c:catAx>
      <c:valAx>
        <c:axId val="1314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defRPr>
            </a:pPr>
          </a:p>
        </c:txPr>
        <c:crossAx val="1460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.VnTime"/>
          <a:ea typeface=".VnTime"/>
          <a:cs typeface=".VnTim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68</xdr:row>
      <xdr:rowOff>9525</xdr:rowOff>
    </xdr:from>
    <xdr:to>
      <xdr:col>19</xdr:col>
      <xdr:colOff>781050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13858875" y="13096875"/>
        <a:ext cx="5657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zoomScalePageLayoutView="0" workbookViewId="0" topLeftCell="A4">
      <selection activeCell="B26" sqref="B26"/>
    </sheetView>
  </sheetViews>
  <sheetFormatPr defaultColWidth="8.796875" defaultRowHeight="15"/>
  <cols>
    <col min="1" max="1" width="4.09765625" style="284" customWidth="1"/>
    <col min="2" max="2" width="35.59765625" style="108" customWidth="1"/>
    <col min="3" max="3" width="15.09765625" style="244" customWidth="1"/>
    <col min="4" max="4" width="11.3984375" style="153" customWidth="1"/>
    <col min="5" max="5" width="9.59765625" style="153" customWidth="1"/>
    <col min="6" max="6" width="9.8984375" style="153" customWidth="1"/>
    <col min="7" max="16384" width="9" style="153" customWidth="1"/>
  </cols>
  <sheetData>
    <row r="1" spans="1:2" ht="19.5" customHeight="1">
      <c r="A1" s="369" t="s">
        <v>356</v>
      </c>
      <c r="B1" s="370"/>
    </row>
    <row r="2" spans="1:6" ht="19.5" customHeight="1">
      <c r="A2" s="367" t="s">
        <v>310</v>
      </c>
      <c r="B2" s="368"/>
      <c r="F2" s="153" t="s">
        <v>200</v>
      </c>
    </row>
    <row r="3" spans="1:2" ht="16.5" customHeight="1">
      <c r="A3" s="322" t="s">
        <v>268</v>
      </c>
      <c r="B3" s="26"/>
    </row>
    <row r="4" ht="16.5" customHeight="1">
      <c r="A4" s="204"/>
    </row>
    <row r="5" spans="1:6" s="108" customFormat="1" ht="23.25" customHeight="1">
      <c r="A5" s="371" t="s">
        <v>251</v>
      </c>
      <c r="B5" s="371"/>
      <c r="C5" s="371"/>
      <c r="D5" s="371"/>
      <c r="E5" s="371"/>
      <c r="F5" s="371"/>
    </row>
    <row r="6" spans="1:5" ht="15.75">
      <c r="A6" s="259"/>
      <c r="B6" s="259"/>
      <c r="C6" s="260"/>
      <c r="D6" s="261"/>
      <c r="E6" s="262"/>
    </row>
    <row r="7" spans="1:53" s="3" customFormat="1" ht="27" customHeight="1">
      <c r="A7" s="372" t="s">
        <v>0</v>
      </c>
      <c r="B7" s="374" t="s">
        <v>174</v>
      </c>
      <c r="C7" s="374" t="s">
        <v>172</v>
      </c>
      <c r="D7" s="376" t="s">
        <v>357</v>
      </c>
      <c r="E7" s="378" t="s">
        <v>250</v>
      </c>
      <c r="F7" s="379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</row>
    <row r="8" spans="1:53" s="3" customFormat="1" ht="27" customHeight="1">
      <c r="A8" s="373"/>
      <c r="B8" s="375"/>
      <c r="C8" s="375"/>
      <c r="D8" s="377"/>
      <c r="E8" s="263">
        <v>2020</v>
      </c>
      <c r="F8" s="252">
        <v>2030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</row>
    <row r="9" spans="1:6" s="26" customFormat="1" ht="18" customHeight="1">
      <c r="A9" s="264">
        <v>1</v>
      </c>
      <c r="B9" s="264">
        <v>2</v>
      </c>
      <c r="C9" s="264">
        <v>3</v>
      </c>
      <c r="D9" s="264">
        <v>4</v>
      </c>
      <c r="E9" s="264">
        <v>5</v>
      </c>
      <c r="F9" s="264">
        <v>6</v>
      </c>
    </row>
    <row r="10" spans="1:6" s="204" customFormat="1" ht="19.5" customHeight="1">
      <c r="A10" s="265" t="s">
        <v>45</v>
      </c>
      <c r="B10" s="266" t="s">
        <v>60</v>
      </c>
      <c r="C10" s="254"/>
      <c r="D10" s="266"/>
      <c r="E10" s="266"/>
      <c r="F10" s="266"/>
    </row>
    <row r="11" spans="1:53" s="26" customFormat="1" ht="19.5" customHeight="1">
      <c r="A11" s="267">
        <v>1</v>
      </c>
      <c r="B11" s="268" t="s">
        <v>311</v>
      </c>
      <c r="C11" s="255" t="s">
        <v>173</v>
      </c>
      <c r="D11" s="269"/>
      <c r="E11" s="270"/>
      <c r="F11" s="270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</row>
    <row r="12" spans="1:53" s="26" customFormat="1" ht="19.5" customHeight="1">
      <c r="A12" s="267"/>
      <c r="B12" s="268" t="s">
        <v>186</v>
      </c>
      <c r="C12" s="255" t="s">
        <v>183</v>
      </c>
      <c r="D12" s="269"/>
      <c r="E12" s="270"/>
      <c r="F12" s="270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53" s="26" customFormat="1" ht="19.5" customHeight="1">
      <c r="A13" s="267">
        <v>2</v>
      </c>
      <c r="B13" s="268" t="s">
        <v>312</v>
      </c>
      <c r="C13" s="255" t="s">
        <v>173</v>
      </c>
      <c r="D13" s="269"/>
      <c r="E13" s="270"/>
      <c r="F13" s="270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</row>
    <row r="14" spans="1:53" s="26" customFormat="1" ht="19.5" customHeight="1">
      <c r="A14" s="267"/>
      <c r="B14" s="271" t="s">
        <v>313</v>
      </c>
      <c r="C14" s="255" t="s">
        <v>183</v>
      </c>
      <c r="D14" s="269"/>
      <c r="E14" s="270"/>
      <c r="F14" s="27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</row>
    <row r="15" spans="1:53" s="26" customFormat="1" ht="19.5" customHeight="1">
      <c r="A15" s="267">
        <v>3</v>
      </c>
      <c r="B15" s="268" t="s">
        <v>185</v>
      </c>
      <c r="C15" s="255" t="s">
        <v>187</v>
      </c>
      <c r="D15" s="269"/>
      <c r="E15" s="270"/>
      <c r="F15" s="270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</row>
    <row r="16" spans="1:53" s="26" customFormat="1" ht="19.5" customHeight="1">
      <c r="A16" s="267"/>
      <c r="B16" s="268" t="s">
        <v>188</v>
      </c>
      <c r="C16" s="255" t="s">
        <v>187</v>
      </c>
      <c r="D16" s="269"/>
      <c r="E16" s="270"/>
      <c r="F16" s="270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</row>
    <row r="17" spans="1:53" s="26" customFormat="1" ht="19.5" customHeight="1">
      <c r="A17" s="267"/>
      <c r="B17" s="268" t="s">
        <v>189</v>
      </c>
      <c r="C17" s="255" t="s">
        <v>187</v>
      </c>
      <c r="D17" s="269"/>
      <c r="E17" s="270"/>
      <c r="F17" s="270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</row>
    <row r="18" spans="1:6" s="3" customFormat="1" ht="19.5" customHeight="1">
      <c r="A18" s="272" t="s">
        <v>179</v>
      </c>
      <c r="B18" s="273" t="s">
        <v>270</v>
      </c>
      <c r="C18" s="256" t="s">
        <v>201</v>
      </c>
      <c r="D18" s="274"/>
      <c r="E18" s="275"/>
      <c r="F18" s="275"/>
    </row>
    <row r="19" spans="1:53" s="26" customFormat="1" ht="19.5" customHeight="1">
      <c r="A19" s="276">
        <v>1</v>
      </c>
      <c r="B19" s="277" t="s">
        <v>204</v>
      </c>
      <c r="C19" s="256" t="s">
        <v>201</v>
      </c>
      <c r="D19" s="278"/>
      <c r="E19" s="279"/>
      <c r="F19" s="279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</row>
    <row r="20" spans="1:53" s="26" customFormat="1" ht="19.5" customHeight="1">
      <c r="A20" s="276">
        <v>2</v>
      </c>
      <c r="B20" s="277" t="s">
        <v>205</v>
      </c>
      <c r="C20" s="256" t="s">
        <v>201</v>
      </c>
      <c r="D20" s="278"/>
      <c r="E20" s="279"/>
      <c r="F20" s="279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</row>
    <row r="21" spans="1:53" s="26" customFormat="1" ht="19.5" customHeight="1">
      <c r="A21" s="276">
        <v>3</v>
      </c>
      <c r="B21" s="277" t="s">
        <v>202</v>
      </c>
      <c r="C21" s="255" t="s">
        <v>187</v>
      </c>
      <c r="D21" s="278"/>
      <c r="E21" s="279"/>
      <c r="F21" s="279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</row>
    <row r="22" spans="1:6" s="3" customFormat="1" ht="19.5" customHeight="1">
      <c r="A22" s="272" t="s">
        <v>180</v>
      </c>
      <c r="B22" s="273" t="s">
        <v>164</v>
      </c>
      <c r="C22" s="256" t="s">
        <v>203</v>
      </c>
      <c r="D22" s="274"/>
      <c r="E22" s="275"/>
      <c r="F22" s="275"/>
    </row>
    <row r="23" spans="1:6" s="3" customFormat="1" ht="19.5" customHeight="1">
      <c r="A23" s="272" t="s">
        <v>212</v>
      </c>
      <c r="B23" s="273" t="s">
        <v>190</v>
      </c>
      <c r="C23" s="256" t="s">
        <v>209</v>
      </c>
      <c r="D23" s="274"/>
      <c r="E23" s="280"/>
      <c r="F23" s="280"/>
    </row>
    <row r="24" spans="1:53" s="26" customFormat="1" ht="19.5" customHeight="1">
      <c r="A24" s="276">
        <v>1</v>
      </c>
      <c r="B24" s="277" t="s">
        <v>194</v>
      </c>
      <c r="C24" s="256" t="s">
        <v>209</v>
      </c>
      <c r="D24" s="278"/>
      <c r="E24" s="280" t="s">
        <v>193</v>
      </c>
      <c r="F24" s="280" t="s">
        <v>193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</row>
    <row r="25" spans="1:53" s="26" customFormat="1" ht="19.5" customHeight="1">
      <c r="A25" s="276">
        <v>2</v>
      </c>
      <c r="B25" s="277" t="s">
        <v>195</v>
      </c>
      <c r="C25" s="256" t="s">
        <v>209</v>
      </c>
      <c r="D25" s="278"/>
      <c r="E25" s="280" t="s">
        <v>193</v>
      </c>
      <c r="F25" s="280" t="s">
        <v>193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</row>
    <row r="26" spans="1:6" s="3" customFormat="1" ht="19.5" customHeight="1">
      <c r="A26" s="272" t="s">
        <v>191</v>
      </c>
      <c r="B26" s="273" t="s">
        <v>192</v>
      </c>
      <c r="C26" s="257"/>
      <c r="D26" s="274"/>
      <c r="E26" s="280" t="s">
        <v>193</v>
      </c>
      <c r="F26" s="280" t="s">
        <v>193</v>
      </c>
    </row>
    <row r="27" spans="1:53" s="26" customFormat="1" ht="19.5" customHeight="1">
      <c r="A27" s="276">
        <v>1</v>
      </c>
      <c r="B27" s="277" t="s">
        <v>207</v>
      </c>
      <c r="C27" s="256" t="s">
        <v>210</v>
      </c>
      <c r="D27" s="278"/>
      <c r="E27" s="280" t="s">
        <v>193</v>
      </c>
      <c r="F27" s="280" t="s">
        <v>193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s="26" customFormat="1" ht="19.5" customHeight="1">
      <c r="A28" s="276">
        <v>2</v>
      </c>
      <c r="B28" s="277" t="s">
        <v>206</v>
      </c>
      <c r="C28" s="256" t="s">
        <v>210</v>
      </c>
      <c r="D28" s="278"/>
      <c r="E28" s="280"/>
      <c r="F28" s="280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</row>
    <row r="29" spans="1:53" s="26" customFormat="1" ht="19.5" customHeight="1">
      <c r="A29" s="276">
        <v>3</v>
      </c>
      <c r="B29" s="277" t="s">
        <v>271</v>
      </c>
      <c r="C29" s="256" t="s">
        <v>210</v>
      </c>
      <c r="D29" s="278"/>
      <c r="E29" s="280" t="s">
        <v>193</v>
      </c>
      <c r="F29" s="280" t="s">
        <v>193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s="26" customFormat="1" ht="19.5" customHeight="1">
      <c r="A30" s="276">
        <v>4</v>
      </c>
      <c r="B30" s="277" t="s">
        <v>272</v>
      </c>
      <c r="C30" s="256" t="s">
        <v>210</v>
      </c>
      <c r="D30" s="278"/>
      <c r="E30" s="280" t="s">
        <v>193</v>
      </c>
      <c r="F30" s="280" t="s">
        <v>193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</row>
    <row r="31" spans="1:53" s="26" customFormat="1" ht="19.5" customHeight="1">
      <c r="A31" s="281">
        <v>5</v>
      </c>
      <c r="B31" s="282" t="s">
        <v>208</v>
      </c>
      <c r="C31" s="258" t="s">
        <v>211</v>
      </c>
      <c r="D31" s="283"/>
      <c r="E31" s="321" t="s">
        <v>193</v>
      </c>
      <c r="F31" s="321" t="s">
        <v>193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</row>
    <row r="32" spans="1:6" ht="18.75" customHeight="1">
      <c r="A32" s="365"/>
      <c r="B32" s="365"/>
      <c r="C32" s="232"/>
      <c r="D32" s="15" t="s">
        <v>263</v>
      </c>
      <c r="E32" s="15"/>
      <c r="F32" s="15"/>
    </row>
    <row r="33" spans="1:6" ht="15.75" hidden="1">
      <c r="A33" s="365"/>
      <c r="B33" s="365"/>
      <c r="C33" s="365"/>
      <c r="D33" s="365"/>
      <c r="E33" s="365"/>
      <c r="F33" s="365"/>
    </row>
    <row r="34" spans="1:6" ht="15.75" hidden="1">
      <c r="A34" s="365"/>
      <c r="B34" s="365"/>
      <c r="C34" s="365"/>
      <c r="D34" s="365"/>
      <c r="E34" s="365"/>
      <c r="F34" s="365"/>
    </row>
    <row r="35" spans="1:4" ht="15.75" hidden="1">
      <c r="A35" s="243"/>
      <c r="B35" s="153"/>
      <c r="D35" s="285">
        <f>SUM(D33:D34)</f>
        <v>0</v>
      </c>
    </row>
    <row r="36" spans="1:2" ht="15.75" hidden="1">
      <c r="A36" s="243"/>
      <c r="B36" s="153"/>
    </row>
    <row r="37" spans="1:4" ht="15.75" hidden="1">
      <c r="A37" s="243"/>
      <c r="B37" s="153"/>
      <c r="D37" s="153">
        <v>151707</v>
      </c>
    </row>
    <row r="38" spans="1:4" ht="15.75" hidden="1">
      <c r="A38" s="243"/>
      <c r="B38" s="153"/>
      <c r="D38" s="153">
        <v>127908</v>
      </c>
    </row>
    <row r="39" spans="1:2" ht="15.75" hidden="1">
      <c r="A39" s="243"/>
      <c r="B39" s="153"/>
    </row>
    <row r="40" spans="1:4" ht="15.75" hidden="1">
      <c r="A40" s="243"/>
      <c r="B40" s="153"/>
      <c r="D40" s="153">
        <v>55469</v>
      </c>
    </row>
    <row r="41" spans="1:2" ht="15.75" hidden="1">
      <c r="A41" s="243"/>
      <c r="B41" s="153"/>
    </row>
    <row r="42" spans="1:6" s="3" customFormat="1" ht="15.75">
      <c r="A42" s="31"/>
      <c r="B42" s="3" t="s">
        <v>169</v>
      </c>
      <c r="C42" s="286"/>
      <c r="D42" s="381" t="s">
        <v>168</v>
      </c>
      <c r="E42" s="381"/>
      <c r="F42" s="381"/>
    </row>
    <row r="43" spans="1:6" s="108" customFormat="1" ht="15.75">
      <c r="A43" s="284"/>
      <c r="C43" s="244"/>
      <c r="D43" s="382" t="s">
        <v>181</v>
      </c>
      <c r="E43" s="382"/>
      <c r="F43" s="382"/>
    </row>
    <row r="44" spans="1:6" s="108" customFormat="1" ht="15.75">
      <c r="A44" s="284"/>
      <c r="C44" s="244"/>
      <c r="D44" s="286"/>
      <c r="E44" s="286"/>
      <c r="F44" s="286"/>
    </row>
    <row r="45" spans="1:6" ht="15">
      <c r="A45" s="366" t="s">
        <v>199</v>
      </c>
      <c r="B45" s="366"/>
      <c r="C45" s="324"/>
      <c r="D45" s="55"/>
      <c r="E45" s="55"/>
      <c r="F45" s="55"/>
    </row>
    <row r="46" spans="1:6" ht="16.5" customHeight="1">
      <c r="A46" s="380" t="s">
        <v>269</v>
      </c>
      <c r="B46" s="380"/>
      <c r="C46" s="380"/>
      <c r="D46" s="380"/>
      <c r="E46" s="380"/>
      <c r="F46" s="380"/>
    </row>
    <row r="47" spans="1:6" ht="27.75" customHeight="1">
      <c r="A47" s="366" t="s">
        <v>273</v>
      </c>
      <c r="B47" s="366"/>
      <c r="C47" s="366"/>
      <c r="D47" s="366"/>
      <c r="E47" s="366"/>
      <c r="F47" s="366"/>
    </row>
    <row r="48" spans="1:6" ht="27.75" customHeight="1">
      <c r="A48" s="380" t="s">
        <v>274</v>
      </c>
      <c r="B48" s="380"/>
      <c r="C48" s="380"/>
      <c r="D48" s="380"/>
      <c r="E48" s="380"/>
      <c r="F48" s="380"/>
    </row>
    <row r="49" ht="27.75" customHeight="1"/>
    <row r="50" ht="26.25" customHeight="1"/>
  </sheetData>
  <sheetProtection/>
  <mergeCells count="17">
    <mergeCell ref="A47:F47"/>
    <mergeCell ref="A48:F48"/>
    <mergeCell ref="A33:F33"/>
    <mergeCell ref="A34:F34"/>
    <mergeCell ref="D42:F42"/>
    <mergeCell ref="D43:F43"/>
    <mergeCell ref="A46:F46"/>
    <mergeCell ref="A32:B32"/>
    <mergeCell ref="A45:B45"/>
    <mergeCell ref="A2:B2"/>
    <mergeCell ref="A1:B1"/>
    <mergeCell ref="A5:F5"/>
    <mergeCell ref="A7:A8"/>
    <mergeCell ref="B7:B8"/>
    <mergeCell ref="C7:C8"/>
    <mergeCell ref="D7:D8"/>
    <mergeCell ref="E7:F7"/>
  </mergeCells>
  <printOptions horizontalCentered="1"/>
  <pageMargins left="0.5118110236220472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">
      <selection activeCell="G3" sqref="G3"/>
    </sheetView>
  </sheetViews>
  <sheetFormatPr defaultColWidth="8.796875" defaultRowHeight="15"/>
  <cols>
    <col min="1" max="1" width="5.19921875" style="153" customWidth="1"/>
    <col min="2" max="2" width="54.8984375" style="153" customWidth="1"/>
    <col min="3" max="3" width="15" style="153" customWidth="1"/>
    <col min="4" max="4" width="12.5" style="153" customWidth="1"/>
    <col min="5" max="5" width="14.59765625" style="153" customWidth="1"/>
    <col min="6" max="6" width="12.5" style="153" customWidth="1"/>
    <col min="7" max="7" width="14.3984375" style="153" customWidth="1"/>
    <col min="8" max="8" width="13.8984375" style="153" customWidth="1"/>
    <col min="9" max="16384" width="9" style="153" customWidth="1"/>
  </cols>
  <sheetData>
    <row r="1" spans="1:2" ht="20.25" customHeight="1">
      <c r="A1" s="431" t="s">
        <v>365</v>
      </c>
      <c r="B1" s="431"/>
    </row>
    <row r="2" spans="1:7" s="108" customFormat="1" ht="21" customHeight="1">
      <c r="A2" s="423" t="s">
        <v>321</v>
      </c>
      <c r="B2" s="368"/>
      <c r="G2" s="108" t="s">
        <v>178</v>
      </c>
    </row>
    <row r="3" spans="1:2" s="108" customFormat="1" ht="19.5" customHeight="1">
      <c r="A3" s="423" t="s">
        <v>285</v>
      </c>
      <c r="B3" s="368"/>
    </row>
    <row r="4" spans="1:8" s="108" customFormat="1" ht="20.25" customHeight="1">
      <c r="A4" s="432" t="s">
        <v>286</v>
      </c>
      <c r="B4" s="432"/>
      <c r="C4" s="432"/>
      <c r="D4" s="432"/>
      <c r="E4" s="432"/>
      <c r="F4" s="432"/>
      <c r="G4" s="432"/>
      <c r="H4" s="432"/>
    </row>
    <row r="5" spans="1:2" s="109" customFormat="1" ht="15">
      <c r="A5" s="110"/>
      <c r="B5" s="110"/>
    </row>
    <row r="6" spans="1:8" s="108" customFormat="1" ht="15">
      <c r="A6" s="433" t="s">
        <v>17</v>
      </c>
      <c r="B6" s="433" t="s">
        <v>49</v>
      </c>
      <c r="C6" s="433" t="s">
        <v>357</v>
      </c>
      <c r="D6" s="433"/>
      <c r="E6" s="433" t="s">
        <v>85</v>
      </c>
      <c r="F6" s="433"/>
      <c r="G6" s="433" t="s">
        <v>287</v>
      </c>
      <c r="H6" s="433"/>
    </row>
    <row r="7" spans="1:8" s="108" customFormat="1" ht="22.5" customHeight="1">
      <c r="A7" s="433"/>
      <c r="B7" s="433"/>
      <c r="C7" s="111" t="s">
        <v>182</v>
      </c>
      <c r="D7" s="111" t="s">
        <v>50</v>
      </c>
      <c r="E7" s="111" t="s">
        <v>182</v>
      </c>
      <c r="F7" s="111" t="s">
        <v>50</v>
      </c>
      <c r="G7" s="111" t="s">
        <v>182</v>
      </c>
      <c r="H7" s="111" t="s">
        <v>50</v>
      </c>
    </row>
    <row r="8" spans="1:8" s="26" customFormat="1" ht="13.5" customHeight="1">
      <c r="A8" s="112">
        <v>1</v>
      </c>
      <c r="B8" s="86">
        <v>2</v>
      </c>
      <c r="C8" s="112">
        <v>3</v>
      </c>
      <c r="D8" s="86">
        <v>4</v>
      </c>
      <c r="E8" s="112">
        <v>5</v>
      </c>
      <c r="F8" s="86">
        <v>6</v>
      </c>
      <c r="G8" s="112">
        <v>7</v>
      </c>
      <c r="H8" s="86">
        <v>8</v>
      </c>
    </row>
    <row r="9" spans="1:8" s="26" customFormat="1" ht="21" customHeight="1">
      <c r="A9" s="323"/>
      <c r="B9" s="266" t="s">
        <v>237</v>
      </c>
      <c r="C9" s="323"/>
      <c r="D9" s="331"/>
      <c r="E9" s="323"/>
      <c r="F9" s="331"/>
      <c r="G9" s="323"/>
      <c r="H9" s="331"/>
    </row>
    <row r="10" spans="1:8" s="107" customFormat="1" ht="21" customHeight="1">
      <c r="A10" s="332">
        <v>1</v>
      </c>
      <c r="B10" s="328" t="s">
        <v>231</v>
      </c>
      <c r="C10" s="113"/>
      <c r="D10" s="125"/>
      <c r="E10" s="113"/>
      <c r="F10" s="125"/>
      <c r="G10" s="113"/>
      <c r="H10" s="125"/>
    </row>
    <row r="11" spans="1:8" s="107" customFormat="1" ht="20.25" customHeight="1">
      <c r="A11" s="333"/>
      <c r="B11" s="328" t="s">
        <v>232</v>
      </c>
      <c r="C11" s="113"/>
      <c r="D11" s="125"/>
      <c r="E11" s="113"/>
      <c r="F11" s="125"/>
      <c r="G11" s="114"/>
      <c r="H11" s="125"/>
    </row>
    <row r="12" spans="1:8" s="107" customFormat="1" ht="19.5" customHeight="1">
      <c r="A12" s="334"/>
      <c r="B12" s="329" t="s">
        <v>233</v>
      </c>
      <c r="C12" s="113"/>
      <c r="D12" s="125"/>
      <c r="E12" s="113"/>
      <c r="F12" s="125"/>
      <c r="G12" s="118"/>
      <c r="H12" s="125"/>
    </row>
    <row r="13" spans="1:8" s="117" customFormat="1" ht="18.75" customHeight="1">
      <c r="A13" s="119"/>
      <c r="B13" s="329" t="s">
        <v>234</v>
      </c>
      <c r="C13" s="116"/>
      <c r="D13" s="125"/>
      <c r="E13" s="116"/>
      <c r="F13" s="125"/>
      <c r="G13" s="116"/>
      <c r="H13" s="125"/>
    </row>
    <row r="14" spans="1:8" s="124" customFormat="1" ht="18" customHeight="1">
      <c r="A14" s="332">
        <v>2</v>
      </c>
      <c r="B14" s="328" t="s">
        <v>235</v>
      </c>
      <c r="C14" s="115"/>
      <c r="D14" s="126"/>
      <c r="E14" s="115"/>
      <c r="F14" s="126"/>
      <c r="G14" s="116"/>
      <c r="H14" s="126"/>
    </row>
    <row r="15" spans="1:8" s="124" customFormat="1" ht="21.75" customHeight="1">
      <c r="A15" s="119"/>
      <c r="B15" s="123" t="s">
        <v>236</v>
      </c>
      <c r="C15" s="115"/>
      <c r="D15" s="126"/>
      <c r="E15" s="115"/>
      <c r="F15" s="126"/>
      <c r="G15" s="116"/>
      <c r="H15" s="126"/>
    </row>
    <row r="16" spans="1:8" s="124" customFormat="1" ht="21.75" customHeight="1">
      <c r="A16" s="119"/>
      <c r="B16" s="123" t="s">
        <v>236</v>
      </c>
      <c r="C16" s="115"/>
      <c r="D16" s="126"/>
      <c r="E16" s="115"/>
      <c r="F16" s="126"/>
      <c r="G16" s="116"/>
      <c r="H16" s="126"/>
    </row>
    <row r="17" spans="1:8" s="124" customFormat="1" ht="21.75" customHeight="1">
      <c r="A17" s="120"/>
      <c r="B17" s="123" t="s">
        <v>236</v>
      </c>
      <c r="C17" s="336"/>
      <c r="D17" s="337"/>
      <c r="E17" s="336"/>
      <c r="F17" s="337"/>
      <c r="G17" s="121"/>
      <c r="H17" s="338"/>
    </row>
    <row r="18" spans="1:8" s="117" customFormat="1" ht="20.25" customHeight="1">
      <c r="A18" s="352">
        <v>3</v>
      </c>
      <c r="B18" s="329" t="s">
        <v>238</v>
      </c>
      <c r="C18" s="119"/>
      <c r="D18" s="119"/>
      <c r="E18" s="119"/>
      <c r="F18" s="119"/>
      <c r="G18" s="119"/>
      <c r="H18" s="119"/>
    </row>
    <row r="19" spans="1:8" s="117" customFormat="1" ht="20.25" customHeight="1">
      <c r="A19" s="335"/>
      <c r="B19" s="350" t="s">
        <v>236</v>
      </c>
      <c r="C19" s="330"/>
      <c r="D19" s="330"/>
      <c r="E19" s="330"/>
      <c r="F19" s="330"/>
      <c r="G19" s="330"/>
      <c r="H19" s="330"/>
    </row>
    <row r="20" spans="1:2" s="108" customFormat="1" ht="15">
      <c r="A20" s="122"/>
      <c r="B20" s="317"/>
    </row>
    <row r="21" spans="1:6" ht="15.75">
      <c r="A21" s="108"/>
      <c r="B21" s="3" t="s">
        <v>169</v>
      </c>
      <c r="C21" s="108"/>
      <c r="D21" s="108"/>
      <c r="E21" s="108"/>
      <c r="F21" s="242" t="s">
        <v>267</v>
      </c>
    </row>
    <row r="22" ht="15.75">
      <c r="F22" s="31" t="s">
        <v>170</v>
      </c>
    </row>
    <row r="23" ht="15.75">
      <c r="F23" s="31"/>
    </row>
    <row r="24" ht="15.75">
      <c r="F24" s="31"/>
    </row>
    <row r="25" ht="17.25" customHeight="1">
      <c r="F25" s="244" t="s">
        <v>171</v>
      </c>
    </row>
    <row r="26" ht="17.25" customHeight="1">
      <c r="F26" s="244"/>
    </row>
    <row r="28" spans="1:12" ht="1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1:12" ht="15">
      <c r="A29"/>
      <c r="B29"/>
      <c r="C29"/>
      <c r="D29"/>
      <c r="E29"/>
      <c r="F29"/>
      <c r="G29"/>
      <c r="H29"/>
      <c r="I29"/>
      <c r="J29"/>
      <c r="K29"/>
      <c r="L29"/>
    </row>
  </sheetData>
  <sheetProtection/>
  <mergeCells count="9">
    <mergeCell ref="A3:B3"/>
    <mergeCell ref="A2:B2"/>
    <mergeCell ref="A1:B1"/>
    <mergeCell ref="A4:H4"/>
    <mergeCell ref="A6:A7"/>
    <mergeCell ref="B6:B7"/>
    <mergeCell ref="E6:F6"/>
    <mergeCell ref="G6:H6"/>
    <mergeCell ref="C6:D6"/>
  </mergeCells>
  <printOptions horizontalCentered="1"/>
  <pageMargins left="0.5905511811023623" right="0.3937007874015748" top="0.5511811023622047" bottom="0.3937007874015748" header="0.511811023622047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F22" sqref="F22"/>
    </sheetView>
  </sheetViews>
  <sheetFormatPr defaultColWidth="8.796875" defaultRowHeight="15"/>
  <cols>
    <col min="1" max="1" width="3.5" style="0" customWidth="1"/>
    <col min="2" max="2" width="20.19921875" style="0" customWidth="1"/>
    <col min="3" max="3" width="11.09765625" style="0" customWidth="1"/>
    <col min="6" max="6" width="8.19921875" style="0" customWidth="1"/>
    <col min="7" max="7" width="8.69921875" style="0" customWidth="1"/>
    <col min="8" max="8" width="8" style="0" customWidth="1"/>
    <col min="13" max="13" width="8" style="0" customWidth="1"/>
    <col min="15" max="15" width="7.8984375" style="0" customWidth="1"/>
  </cols>
  <sheetData>
    <row r="1" ht="15.75">
      <c r="A1" s="3" t="s">
        <v>84</v>
      </c>
    </row>
    <row r="2" spans="2:15" ht="21" customHeight="1">
      <c r="B2" s="392" t="s">
        <v>81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ht="26.25" customHeight="1" thickBot="1"/>
    <row r="4" spans="1:15" ht="20.25" customHeight="1" thickTop="1">
      <c r="A4" s="437" t="s">
        <v>0</v>
      </c>
      <c r="B4" s="439" t="s">
        <v>35</v>
      </c>
      <c r="C4" s="434" t="s">
        <v>76</v>
      </c>
      <c r="D4" s="435" t="s">
        <v>36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1:15" ht="15" customHeight="1">
      <c r="A5" s="438"/>
      <c r="B5" s="418"/>
      <c r="C5" s="416"/>
      <c r="D5" s="440" t="s">
        <v>44</v>
      </c>
      <c r="E5" s="440" t="s">
        <v>41</v>
      </c>
      <c r="F5" s="440" t="s">
        <v>38</v>
      </c>
      <c r="G5" s="440" t="s">
        <v>42</v>
      </c>
      <c r="H5" s="442" t="s">
        <v>46</v>
      </c>
      <c r="I5" s="443"/>
      <c r="J5" s="444"/>
      <c r="K5" s="440" t="s">
        <v>37</v>
      </c>
      <c r="L5" s="440"/>
      <c r="M5" s="440" t="s">
        <v>43</v>
      </c>
      <c r="N5" s="440"/>
      <c r="O5" s="441"/>
    </row>
    <row r="6" spans="1:15" s="3" customFormat="1" ht="15.75" customHeight="1">
      <c r="A6" s="438"/>
      <c r="B6" s="418"/>
      <c r="C6" s="416"/>
      <c r="D6" s="440"/>
      <c r="E6" s="440"/>
      <c r="F6" s="440"/>
      <c r="G6" s="440"/>
      <c r="H6" s="445" t="s">
        <v>19</v>
      </c>
      <c r="I6" s="446" t="s">
        <v>47</v>
      </c>
      <c r="J6" s="445" t="s">
        <v>48</v>
      </c>
      <c r="K6" s="440" t="s">
        <v>38</v>
      </c>
      <c r="L6" s="440" t="s">
        <v>39</v>
      </c>
      <c r="M6" s="440" t="s">
        <v>12</v>
      </c>
      <c r="N6" s="440" t="s">
        <v>40</v>
      </c>
      <c r="O6" s="441" t="s">
        <v>39</v>
      </c>
    </row>
    <row r="7" spans="1:15" ht="15.75" customHeight="1">
      <c r="A7" s="438"/>
      <c r="B7" s="418"/>
      <c r="C7" s="375"/>
      <c r="D7" s="440"/>
      <c r="E7" s="440"/>
      <c r="F7" s="440"/>
      <c r="G7" s="440"/>
      <c r="H7" s="445"/>
      <c r="I7" s="391"/>
      <c r="J7" s="445"/>
      <c r="K7" s="440"/>
      <c r="L7" s="440"/>
      <c r="M7" s="440"/>
      <c r="N7" s="440"/>
      <c r="O7" s="441"/>
    </row>
    <row r="8" spans="1:15" s="17" customFormat="1" ht="15">
      <c r="A8" s="87">
        <v>1</v>
      </c>
      <c r="B8" s="23">
        <v>2</v>
      </c>
      <c r="C8" s="87">
        <v>3</v>
      </c>
      <c r="D8" s="23">
        <v>4</v>
      </c>
      <c r="E8" s="87">
        <v>5</v>
      </c>
      <c r="F8" s="23">
        <v>6</v>
      </c>
      <c r="G8" s="87">
        <v>7</v>
      </c>
      <c r="H8" s="23">
        <v>8</v>
      </c>
      <c r="I8" s="87">
        <v>9</v>
      </c>
      <c r="J8" s="23">
        <v>10</v>
      </c>
      <c r="K8" s="87">
        <v>11</v>
      </c>
      <c r="L8" s="23">
        <v>12</v>
      </c>
      <c r="M8" s="87">
        <v>13</v>
      </c>
      <c r="N8" s="23">
        <v>14</v>
      </c>
      <c r="O8" s="91">
        <v>15</v>
      </c>
    </row>
    <row r="9" spans="1:15" ht="15">
      <c r="A9" s="1">
        <v>1</v>
      </c>
      <c r="B9" s="1" t="s">
        <v>87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0"/>
    </row>
    <row r="10" spans="1:15" ht="15">
      <c r="A10" s="1">
        <v>2</v>
      </c>
      <c r="B10" s="4" t="s">
        <v>98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1"/>
    </row>
    <row r="11" spans="1:15" ht="15">
      <c r="A11" s="1">
        <v>3</v>
      </c>
      <c r="B11" s="2" t="s">
        <v>88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1"/>
    </row>
    <row r="12" spans="1:15" ht="15">
      <c r="A12" s="1">
        <v>4</v>
      </c>
      <c r="B12" s="2" t="s">
        <v>89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1"/>
    </row>
    <row r="13" spans="1:15" ht="15">
      <c r="A13" s="1">
        <v>5</v>
      </c>
      <c r="B13" s="2" t="s">
        <v>90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1"/>
    </row>
    <row r="14" spans="1:15" ht="15">
      <c r="A14" s="1">
        <v>6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1"/>
    </row>
    <row r="15" spans="1:15" ht="15">
      <c r="A15" s="1">
        <v>7</v>
      </c>
      <c r="B15" s="2" t="s">
        <v>100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1"/>
    </row>
    <row r="16" spans="1:15" ht="15">
      <c r="A16" s="1">
        <v>8</v>
      </c>
      <c r="B16" s="2" t="s">
        <v>91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1"/>
    </row>
    <row r="17" spans="1:15" ht="15">
      <c r="A17" s="1">
        <v>9</v>
      </c>
      <c r="B17" s="2" t="s">
        <v>92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1"/>
    </row>
    <row r="18" spans="1:15" ht="15">
      <c r="A18" s="1">
        <v>10</v>
      </c>
      <c r="B18" s="2" t="s">
        <v>93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1"/>
    </row>
    <row r="19" spans="1:15" ht="15">
      <c r="A19" s="1">
        <v>11</v>
      </c>
      <c r="B19" s="4" t="s">
        <v>94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1"/>
    </row>
    <row r="20" spans="1:15" ht="15">
      <c r="A20" s="1">
        <v>12</v>
      </c>
      <c r="B20" s="94" t="s">
        <v>95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1"/>
    </row>
    <row r="21" spans="1:15" ht="15">
      <c r="A21" s="1">
        <v>13</v>
      </c>
      <c r="B21" s="94" t="s">
        <v>96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1"/>
    </row>
    <row r="22" spans="1:15" ht="15">
      <c r="A22" s="1">
        <v>14</v>
      </c>
      <c r="B22" s="94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1"/>
    </row>
    <row r="23" spans="1:15" ht="15">
      <c r="A23" s="1">
        <v>15</v>
      </c>
      <c r="B23" s="94" t="s">
        <v>97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1"/>
    </row>
    <row r="24" spans="1:15" ht="15">
      <c r="A24" s="4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1"/>
    </row>
    <row r="25" spans="1:15" ht="15">
      <c r="A25" s="4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1"/>
    </row>
    <row r="26" spans="1:15" ht="15">
      <c r="A26" s="4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1"/>
    </row>
    <row r="27" spans="1:15" ht="15.75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2"/>
    </row>
    <row r="28" ht="15.75" thickTop="1"/>
  </sheetData>
  <sheetProtection/>
  <mergeCells count="20">
    <mergeCell ref="K6:K7"/>
    <mergeCell ref="N6:N7"/>
    <mergeCell ref="O6:O7"/>
    <mergeCell ref="E5:E7"/>
    <mergeCell ref="F5:F7"/>
    <mergeCell ref="G5:G7"/>
    <mergeCell ref="H5:J5"/>
    <mergeCell ref="H6:H7"/>
    <mergeCell ref="I6:I7"/>
    <mergeCell ref="J6:J7"/>
    <mergeCell ref="C4:C7"/>
    <mergeCell ref="B2:O2"/>
    <mergeCell ref="D4:O4"/>
    <mergeCell ref="A4:A7"/>
    <mergeCell ref="B4:B7"/>
    <mergeCell ref="L6:L7"/>
    <mergeCell ref="M6:M7"/>
    <mergeCell ref="D5:D7"/>
    <mergeCell ref="K5:L5"/>
    <mergeCell ref="M5:O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&amp;L&amp;".VnAristote,Medium"&amp;9Phßng Ph¸t triÓn nhµ &amp; ThÞ tr­êng BÊt ®éng s¶n - Côc Qu¶n lý nhµ - Bé X©y dùng- Tel: 9760271/408.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8.796875" defaultRowHeight="15"/>
  <cols>
    <col min="1" max="1" width="5.5" style="16" customWidth="1"/>
    <col min="2" max="2" width="29" style="33" customWidth="1"/>
    <col min="3" max="3" width="10.8984375" style="0" customWidth="1"/>
    <col min="4" max="6" width="10.5" style="0" customWidth="1"/>
    <col min="7" max="7" width="9.69921875" style="0" customWidth="1"/>
    <col min="8" max="10" width="10.5" style="0" customWidth="1"/>
    <col min="11" max="11" width="10.69921875" style="0" customWidth="1"/>
  </cols>
  <sheetData>
    <row r="1" spans="1:3" ht="21" customHeight="1">
      <c r="A1" s="370" t="s">
        <v>367</v>
      </c>
      <c r="B1" s="370"/>
      <c r="C1" s="370"/>
    </row>
    <row r="2" spans="1:10" ht="20.25" customHeight="1">
      <c r="A2" s="367" t="s">
        <v>353</v>
      </c>
      <c r="B2" s="368"/>
      <c r="C2" s="368"/>
      <c r="J2" t="s">
        <v>379</v>
      </c>
    </row>
    <row r="3" spans="1:3" ht="24" customHeight="1">
      <c r="A3" s="367" t="s">
        <v>284</v>
      </c>
      <c r="B3" s="368"/>
      <c r="C3" s="368"/>
    </row>
    <row r="4" ht="13.5" customHeight="1">
      <c r="A4" s="204"/>
    </row>
    <row r="5" spans="1:11" ht="16.5">
      <c r="A5" s="432" t="s">
        <v>366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</row>
    <row r="6" spans="1:11" ht="15.75">
      <c r="A6" s="32"/>
      <c r="B6" s="35"/>
      <c r="C6" s="15"/>
      <c r="D6" s="15"/>
      <c r="E6" s="15"/>
      <c r="F6" s="15"/>
      <c r="G6" s="15"/>
      <c r="H6" s="15"/>
      <c r="I6" s="15"/>
      <c r="J6" s="15"/>
      <c r="K6" s="25"/>
    </row>
    <row r="7" spans="1:11" ht="21.75" customHeight="1">
      <c r="A7" s="447" t="s">
        <v>17</v>
      </c>
      <c r="B7" s="449" t="s">
        <v>294</v>
      </c>
      <c r="C7" s="451" t="s">
        <v>303</v>
      </c>
      <c r="D7" s="452"/>
      <c r="E7" s="452"/>
      <c r="F7" s="452"/>
      <c r="G7" s="452"/>
      <c r="H7" s="452"/>
      <c r="I7" s="452"/>
      <c r="J7" s="452"/>
      <c r="K7" s="453"/>
    </row>
    <row r="8" spans="1:11" ht="48" customHeight="1">
      <c r="A8" s="448"/>
      <c r="B8" s="450"/>
      <c r="C8" s="37" t="s">
        <v>354</v>
      </c>
      <c r="D8" s="37" t="s">
        <v>240</v>
      </c>
      <c r="E8" s="39" t="s">
        <v>65</v>
      </c>
      <c r="F8" s="39" t="s">
        <v>239</v>
      </c>
      <c r="G8" s="39" t="s">
        <v>69</v>
      </c>
      <c r="H8" s="39" t="s">
        <v>241</v>
      </c>
      <c r="I8" s="39" t="s">
        <v>198</v>
      </c>
      <c r="J8" s="39" t="s">
        <v>68</v>
      </c>
      <c r="K8" s="37" t="s">
        <v>67</v>
      </c>
    </row>
    <row r="9" spans="1:11" s="26" customFormat="1" ht="13.5" customHeight="1">
      <c r="A9" s="313">
        <v>1</v>
      </c>
      <c r="B9" s="314">
        <v>2</v>
      </c>
      <c r="C9" s="314">
        <v>3</v>
      </c>
      <c r="D9" s="313">
        <v>4</v>
      </c>
      <c r="E9" s="314">
        <v>5</v>
      </c>
      <c r="F9" s="313">
        <v>6</v>
      </c>
      <c r="G9" s="314">
        <v>7</v>
      </c>
      <c r="H9" s="313">
        <v>8</v>
      </c>
      <c r="I9" s="314">
        <v>9</v>
      </c>
      <c r="J9" s="313">
        <v>10</v>
      </c>
      <c r="K9" s="314">
        <v>11</v>
      </c>
    </row>
    <row r="10" spans="1:11" s="153" customFormat="1" ht="15.75">
      <c r="A10" s="299"/>
      <c r="B10" s="299"/>
      <c r="C10" s="300"/>
      <c r="D10" s="300"/>
      <c r="E10" s="300"/>
      <c r="F10" s="300"/>
      <c r="G10" s="300"/>
      <c r="H10" s="301"/>
      <c r="I10" s="301"/>
      <c r="J10" s="301"/>
      <c r="K10" s="302"/>
    </row>
    <row r="11" spans="1:11" s="153" customFormat="1" ht="15">
      <c r="A11" s="104"/>
      <c r="B11" s="104"/>
      <c r="C11" s="303"/>
      <c r="D11" s="303"/>
      <c r="E11" s="303"/>
      <c r="F11" s="303"/>
      <c r="G11" s="303"/>
      <c r="H11" s="303"/>
      <c r="I11" s="303"/>
      <c r="J11" s="303"/>
      <c r="K11" s="303"/>
    </row>
    <row r="12" spans="1:11" s="153" customFormat="1" ht="15">
      <c r="A12" s="304"/>
      <c r="B12" s="305"/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1" s="3" customFormat="1" ht="15.75">
      <c r="A13" s="307"/>
      <c r="B13" s="308"/>
      <c r="C13" s="309"/>
      <c r="D13" s="309"/>
      <c r="E13" s="309"/>
      <c r="F13" s="309"/>
      <c r="G13" s="309"/>
      <c r="H13" s="309"/>
      <c r="I13" s="309"/>
      <c r="J13" s="309"/>
      <c r="K13" s="309"/>
    </row>
    <row r="14" spans="1:11" s="3" customFormat="1" ht="15.75">
      <c r="A14" s="307"/>
      <c r="B14" s="308"/>
      <c r="C14" s="310"/>
      <c r="D14" s="310"/>
      <c r="E14" s="310"/>
      <c r="F14" s="310"/>
      <c r="G14" s="310"/>
      <c r="H14" s="310"/>
      <c r="I14" s="310"/>
      <c r="J14" s="310"/>
      <c r="K14" s="310"/>
    </row>
    <row r="15" spans="1:11" ht="15">
      <c r="A15" s="311"/>
      <c r="B15" s="312"/>
      <c r="C15" s="22"/>
      <c r="D15" s="22"/>
      <c r="E15" s="22"/>
      <c r="F15" s="22"/>
      <c r="G15" s="22"/>
      <c r="H15" s="22"/>
      <c r="I15" s="22"/>
      <c r="J15" s="22"/>
      <c r="K15" s="22"/>
    </row>
    <row r="16" ht="15">
      <c r="B16" s="318"/>
    </row>
    <row r="17" spans="2:8" ht="15.75">
      <c r="B17" s="339" t="s">
        <v>169</v>
      </c>
      <c r="H17" s="219" t="s">
        <v>267</v>
      </c>
    </row>
    <row r="18" spans="7:10" ht="15.75">
      <c r="G18" s="105"/>
      <c r="H18" s="340" t="s">
        <v>170</v>
      </c>
      <c r="I18" s="341"/>
      <c r="J18" s="341"/>
    </row>
    <row r="19" ht="15.75">
      <c r="H19" s="220" t="s">
        <v>171</v>
      </c>
    </row>
    <row r="20" spans="1:2" ht="15">
      <c r="A20" s="55" t="s">
        <v>199</v>
      </c>
      <c r="B20" s="55"/>
    </row>
    <row r="21" spans="1:11" ht="15">
      <c r="A21" s="366" t="s">
        <v>355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</row>
    <row r="22" spans="1:11" ht="25.5" customHeight="1">
      <c r="A22" s="366" t="s">
        <v>295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</row>
    <row r="23" spans="1:11" ht="25.5" customHeight="1">
      <c r="A23" s="366" t="s">
        <v>296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</row>
    <row r="24" spans="1:11" ht="15" customHeight="1">
      <c r="A24" s="366" t="s">
        <v>297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</row>
    <row r="25" spans="1:11" ht="15" customHeight="1">
      <c r="A25" s="366" t="s">
        <v>298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</row>
    <row r="26" spans="1:11" ht="15" customHeight="1">
      <c r="A26" s="366" t="s">
        <v>299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</row>
    <row r="27" spans="1:11" ht="15" customHeight="1">
      <c r="A27" s="366" t="s">
        <v>300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</row>
    <row r="28" spans="1:11" ht="15" customHeight="1">
      <c r="A28" s="366" t="s">
        <v>301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</row>
    <row r="29" spans="1:11" ht="15" customHeight="1">
      <c r="A29" s="366" t="s">
        <v>302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</row>
  </sheetData>
  <sheetProtection/>
  <mergeCells count="16">
    <mergeCell ref="A21:K21"/>
    <mergeCell ref="A26:K26"/>
    <mergeCell ref="A27:K27"/>
    <mergeCell ref="A28:K28"/>
    <mergeCell ref="A29:K29"/>
    <mergeCell ref="A22:K22"/>
    <mergeCell ref="A23:K23"/>
    <mergeCell ref="A24:K24"/>
    <mergeCell ref="A25:K25"/>
    <mergeCell ref="A2:C2"/>
    <mergeCell ref="A3:C3"/>
    <mergeCell ref="A1:C1"/>
    <mergeCell ref="A5:K5"/>
    <mergeCell ref="A7:A8"/>
    <mergeCell ref="B7:B8"/>
    <mergeCell ref="C7:K7"/>
  </mergeCells>
  <printOptions horizontalCentered="1"/>
  <pageMargins left="0" right="0" top="0.1968503937007874" bottom="0.15748031496062992" header="0.5118110236220472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7" sqref="D7:D9"/>
    </sheetView>
  </sheetViews>
  <sheetFormatPr defaultColWidth="8.796875" defaultRowHeight="15"/>
  <cols>
    <col min="1" max="1" width="4.09765625" style="0" customWidth="1"/>
    <col min="2" max="2" width="35" style="0" customWidth="1"/>
    <col min="3" max="3" width="11.59765625" style="0" customWidth="1"/>
    <col min="4" max="4" width="10.5" style="0" customWidth="1"/>
    <col min="5" max="5" width="10.3984375" style="0" customWidth="1"/>
    <col min="6" max="6" width="11.09765625" style="0" customWidth="1"/>
    <col min="7" max="7" width="11.3984375" style="0" customWidth="1"/>
    <col min="8" max="8" width="10.19921875" style="0" customWidth="1"/>
    <col min="9" max="9" width="11.59765625" style="0" customWidth="1"/>
  </cols>
  <sheetData>
    <row r="1" spans="1:8" ht="15">
      <c r="A1" s="423"/>
      <c r="B1" s="423"/>
      <c r="C1" s="423"/>
      <c r="D1" s="26"/>
      <c r="E1" s="26"/>
      <c r="F1" s="26"/>
      <c r="G1" s="26"/>
      <c r="H1" t="s">
        <v>258</v>
      </c>
    </row>
    <row r="2" spans="1:7" ht="15">
      <c r="A2" s="423"/>
      <c r="B2" s="423"/>
      <c r="C2" s="423"/>
      <c r="D2" s="26"/>
      <c r="E2" s="26"/>
      <c r="F2" s="26"/>
      <c r="G2" s="26"/>
    </row>
    <row r="3" spans="1:2" ht="15.75">
      <c r="A3" s="3"/>
      <c r="B3" s="3"/>
    </row>
    <row r="4" spans="1:9" ht="16.5">
      <c r="A4" s="371" t="s">
        <v>288</v>
      </c>
      <c r="B4" s="371"/>
      <c r="C4" s="371"/>
      <c r="D4" s="371"/>
      <c r="E4" s="371"/>
      <c r="F4" s="371"/>
      <c r="G4" s="371"/>
      <c r="H4" s="371"/>
      <c r="I4" s="371"/>
    </row>
    <row r="5" spans="1:9" ht="17.25">
      <c r="A5" s="152"/>
      <c r="B5" s="152"/>
      <c r="C5" s="152"/>
      <c r="D5" s="152"/>
      <c r="E5" s="152"/>
      <c r="F5" s="152"/>
      <c r="G5" s="152"/>
      <c r="H5" s="152"/>
      <c r="I5" s="152"/>
    </row>
    <row r="6" spans="1:9" ht="24" customHeight="1">
      <c r="A6" s="374" t="s">
        <v>0</v>
      </c>
      <c r="B6" s="374" t="s">
        <v>289</v>
      </c>
      <c r="C6" s="414" t="s">
        <v>381</v>
      </c>
      <c r="D6" s="457"/>
      <c r="E6" s="415"/>
      <c r="F6" s="374" t="s">
        <v>339</v>
      </c>
      <c r="G6" s="414" t="s">
        <v>291</v>
      </c>
      <c r="H6" s="457"/>
      <c r="I6" s="415"/>
    </row>
    <row r="7" spans="1:9" ht="15" customHeight="1">
      <c r="A7" s="416"/>
      <c r="B7" s="456"/>
      <c r="C7" s="458" t="s">
        <v>337</v>
      </c>
      <c r="D7" s="455" t="s">
        <v>293</v>
      </c>
      <c r="E7" s="455" t="s">
        <v>338</v>
      </c>
      <c r="F7" s="456"/>
      <c r="G7" s="455" t="s">
        <v>341</v>
      </c>
      <c r="H7" s="455" t="s">
        <v>290</v>
      </c>
      <c r="I7" s="455" t="s">
        <v>342</v>
      </c>
    </row>
    <row r="8" spans="1:9" ht="15" customHeight="1">
      <c r="A8" s="416"/>
      <c r="B8" s="456"/>
      <c r="C8" s="458"/>
      <c r="D8" s="458"/>
      <c r="E8" s="458"/>
      <c r="F8" s="456"/>
      <c r="G8" s="456"/>
      <c r="H8" s="456"/>
      <c r="I8" s="456"/>
    </row>
    <row r="9" spans="1:9" ht="94.5" customHeight="1">
      <c r="A9" s="375"/>
      <c r="B9" s="391"/>
      <c r="C9" s="459"/>
      <c r="D9" s="459"/>
      <c r="E9" s="459"/>
      <c r="F9" s="391"/>
      <c r="G9" s="391"/>
      <c r="H9" s="391"/>
      <c r="I9" s="391"/>
    </row>
    <row r="10" spans="1:9" ht="15">
      <c r="A10" s="217">
        <v>1</v>
      </c>
      <c r="B10" s="217">
        <v>2</v>
      </c>
      <c r="C10" s="217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</row>
    <row r="11" spans="1:9" ht="15">
      <c r="A11" s="354"/>
      <c r="B11" s="84"/>
      <c r="C11" s="20"/>
      <c r="D11" s="20"/>
      <c r="E11" s="20"/>
      <c r="F11" s="20"/>
      <c r="G11" s="20"/>
      <c r="H11" s="226"/>
      <c r="I11" s="226"/>
    </row>
    <row r="12" spans="1:9" ht="23.25" customHeight="1">
      <c r="A12" s="355">
        <v>1</v>
      </c>
      <c r="B12" s="288" t="s">
        <v>382</v>
      </c>
      <c r="C12" s="225"/>
      <c r="D12" s="225"/>
      <c r="E12" s="225"/>
      <c r="F12" s="225"/>
      <c r="G12" s="226"/>
      <c r="H12" s="226"/>
      <c r="I12" s="226"/>
    </row>
    <row r="13" spans="1:9" ht="25.5" customHeight="1">
      <c r="A13" s="355">
        <v>2</v>
      </c>
      <c r="B13" s="288" t="s">
        <v>292</v>
      </c>
      <c r="C13" s="225"/>
      <c r="D13" s="225"/>
      <c r="E13" s="225"/>
      <c r="F13" s="225"/>
      <c r="G13" s="226"/>
      <c r="H13" s="226"/>
      <c r="I13" s="226"/>
    </row>
    <row r="14" spans="1:9" ht="15">
      <c r="A14" s="225"/>
      <c r="B14" s="225"/>
      <c r="C14" s="225"/>
      <c r="D14" s="225"/>
      <c r="E14" s="225"/>
      <c r="F14" s="225"/>
      <c r="G14" s="226"/>
      <c r="H14" s="226"/>
      <c r="I14" s="226"/>
    </row>
    <row r="15" spans="1:9" ht="15">
      <c r="A15" s="225"/>
      <c r="B15" s="225"/>
      <c r="C15" s="225"/>
      <c r="D15" s="225"/>
      <c r="E15" s="225"/>
      <c r="F15" s="225"/>
      <c r="G15" s="230"/>
      <c r="H15" s="230"/>
      <c r="I15" s="230"/>
    </row>
    <row r="16" spans="1:9" ht="15">
      <c r="A16" s="225"/>
      <c r="B16" s="225"/>
      <c r="C16" s="225"/>
      <c r="D16" s="225"/>
      <c r="E16" s="225"/>
      <c r="F16" s="225"/>
      <c r="G16" s="230"/>
      <c r="H16" s="230"/>
      <c r="I16" s="230"/>
    </row>
    <row r="17" spans="1:9" ht="15">
      <c r="A17" s="225"/>
      <c r="B17" s="225"/>
      <c r="C17" s="225"/>
      <c r="D17" s="225"/>
      <c r="E17" s="225"/>
      <c r="F17" s="225"/>
      <c r="G17" s="230"/>
      <c r="H17" s="230"/>
      <c r="I17" s="230"/>
    </row>
    <row r="18" spans="1:9" ht="15">
      <c r="A18" s="225"/>
      <c r="B18" s="225"/>
      <c r="C18" s="225"/>
      <c r="D18" s="225"/>
      <c r="E18" s="225"/>
      <c r="F18" s="225"/>
      <c r="G18" s="230"/>
      <c r="H18" s="230"/>
      <c r="I18" s="230"/>
    </row>
    <row r="19" spans="1:9" ht="15">
      <c r="A19" s="225"/>
      <c r="B19" s="225"/>
      <c r="C19" s="225"/>
      <c r="D19" s="225"/>
      <c r="E19" s="225"/>
      <c r="F19" s="225"/>
      <c r="G19" s="226"/>
      <c r="H19" s="226"/>
      <c r="I19" s="226"/>
    </row>
    <row r="20" spans="1:9" ht="15">
      <c r="A20" s="225"/>
      <c r="B20" s="225"/>
      <c r="C20" s="225"/>
      <c r="D20" s="225"/>
      <c r="E20" s="225"/>
      <c r="F20" s="225"/>
      <c r="G20" s="226"/>
      <c r="H20" s="226"/>
      <c r="I20" s="226"/>
    </row>
    <row r="21" spans="1:10" ht="15">
      <c r="A21" s="347"/>
      <c r="B21" s="347"/>
      <c r="C21" s="347"/>
      <c r="D21" s="347"/>
      <c r="E21" s="347"/>
      <c r="F21" s="347"/>
      <c r="G21" s="347"/>
      <c r="H21" s="347"/>
      <c r="I21" s="347"/>
      <c r="J21" s="184"/>
    </row>
    <row r="22" spans="3:10" ht="15.75" customHeight="1">
      <c r="C22" s="155"/>
      <c r="D22" s="155"/>
      <c r="E22" s="155"/>
      <c r="F22" s="454" t="s">
        <v>266</v>
      </c>
      <c r="G22" s="368"/>
      <c r="H22" s="368"/>
      <c r="I22" s="348"/>
      <c r="J22" s="348"/>
    </row>
    <row r="23" spans="2:9" ht="15.75">
      <c r="B23" s="3" t="s">
        <v>169</v>
      </c>
      <c r="C23" s="3"/>
      <c r="D23" s="3"/>
      <c r="E23" s="3"/>
      <c r="F23" s="460" t="s">
        <v>170</v>
      </c>
      <c r="G23" s="370"/>
      <c r="H23" s="370"/>
      <c r="I23" s="370"/>
    </row>
    <row r="24" spans="8:9" ht="15.75">
      <c r="H24" s="31"/>
      <c r="I24" s="153"/>
    </row>
    <row r="25" spans="6:9" ht="15" customHeight="1">
      <c r="F25" s="367" t="s">
        <v>253</v>
      </c>
      <c r="G25" s="370"/>
      <c r="H25" s="370"/>
      <c r="I25" s="370"/>
    </row>
  </sheetData>
  <sheetProtection/>
  <mergeCells count="17">
    <mergeCell ref="F25:I25"/>
    <mergeCell ref="A4:I4"/>
    <mergeCell ref="A6:A9"/>
    <mergeCell ref="B6:B9"/>
    <mergeCell ref="F6:F9"/>
    <mergeCell ref="G6:I6"/>
    <mergeCell ref="H7:H9"/>
    <mergeCell ref="I7:I9"/>
    <mergeCell ref="F23:I23"/>
    <mergeCell ref="A1:C1"/>
    <mergeCell ref="A2:C2"/>
    <mergeCell ref="F22:H22"/>
    <mergeCell ref="G7:G9"/>
    <mergeCell ref="C6:E6"/>
    <mergeCell ref="C7:C9"/>
    <mergeCell ref="D7:D9"/>
    <mergeCell ref="E7:E9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7">
      <selection activeCell="F6" sqref="F6:F9"/>
    </sheetView>
  </sheetViews>
  <sheetFormatPr defaultColWidth="8.796875" defaultRowHeight="15"/>
  <cols>
    <col min="1" max="1" width="3.59765625" style="0" customWidth="1"/>
    <col min="2" max="2" width="11.5" style="0" customWidth="1"/>
    <col min="3" max="3" width="11.09765625" style="0" customWidth="1"/>
    <col min="4" max="4" width="10.5" style="0" customWidth="1"/>
    <col min="5" max="5" width="11.09765625" style="0" customWidth="1"/>
    <col min="6" max="6" width="10.19921875" style="0" customWidth="1"/>
    <col min="7" max="8" width="10.3984375" style="0" customWidth="1"/>
    <col min="9" max="9" width="10.19921875" style="0" customWidth="1"/>
    <col min="10" max="10" width="9.8984375" style="0" customWidth="1"/>
    <col min="11" max="11" width="9.3984375" style="0" customWidth="1"/>
  </cols>
  <sheetData>
    <row r="1" spans="1:12" ht="15">
      <c r="A1" s="423"/>
      <c r="B1" s="423"/>
      <c r="C1" s="423"/>
      <c r="D1" s="423"/>
      <c r="E1" s="423"/>
      <c r="F1" s="26"/>
      <c r="G1" s="26"/>
      <c r="J1" s="368" t="s">
        <v>244</v>
      </c>
      <c r="K1" s="368"/>
      <c r="L1" s="368"/>
    </row>
    <row r="2" spans="1:7" ht="15">
      <c r="A2" s="423"/>
      <c r="B2" s="423"/>
      <c r="C2" s="423"/>
      <c r="D2" s="423"/>
      <c r="E2" s="423"/>
      <c r="F2" s="26"/>
      <c r="G2" s="26"/>
    </row>
    <row r="3" spans="1:2" ht="15.75">
      <c r="A3" s="3"/>
      <c r="B3" s="3"/>
    </row>
    <row r="4" spans="1:12" ht="16.5">
      <c r="A4" s="371" t="s">
        <v>343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7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27" customHeight="1">
      <c r="A6" s="374" t="s">
        <v>0</v>
      </c>
      <c r="B6" s="374" t="s">
        <v>345</v>
      </c>
      <c r="C6" s="374" t="s">
        <v>346</v>
      </c>
      <c r="D6" s="374" t="s">
        <v>347</v>
      </c>
      <c r="E6" s="374" t="s">
        <v>348</v>
      </c>
      <c r="F6" s="374" t="s">
        <v>349</v>
      </c>
      <c r="G6" s="414" t="s">
        <v>255</v>
      </c>
      <c r="H6" s="457"/>
      <c r="I6" s="457"/>
      <c r="J6" s="457"/>
      <c r="K6" s="457"/>
      <c r="L6" s="415"/>
    </row>
    <row r="7" spans="1:12" ht="42.75" customHeight="1">
      <c r="A7" s="416"/>
      <c r="B7" s="456"/>
      <c r="C7" s="416"/>
      <c r="D7" s="456"/>
      <c r="E7" s="456"/>
      <c r="F7" s="416"/>
      <c r="G7" s="421" t="s">
        <v>256</v>
      </c>
      <c r="H7" s="462"/>
      <c r="I7" s="422"/>
      <c r="J7" s="421" t="s">
        <v>352</v>
      </c>
      <c r="K7" s="462"/>
      <c r="L7" s="422"/>
    </row>
    <row r="8" spans="1:12" ht="15" customHeight="1">
      <c r="A8" s="416"/>
      <c r="B8" s="456"/>
      <c r="C8" s="416"/>
      <c r="D8" s="456"/>
      <c r="E8" s="456"/>
      <c r="F8" s="416"/>
      <c r="G8" s="455" t="s">
        <v>340</v>
      </c>
      <c r="H8" s="455" t="s">
        <v>350</v>
      </c>
      <c r="I8" s="455" t="s">
        <v>293</v>
      </c>
      <c r="J8" s="455" t="s">
        <v>351</v>
      </c>
      <c r="K8" s="455" t="s">
        <v>350</v>
      </c>
      <c r="L8" s="455" t="s">
        <v>293</v>
      </c>
    </row>
    <row r="9" spans="1:12" ht="66" customHeight="1">
      <c r="A9" s="375"/>
      <c r="B9" s="391"/>
      <c r="C9" s="375"/>
      <c r="D9" s="391"/>
      <c r="E9" s="391"/>
      <c r="F9" s="375"/>
      <c r="G9" s="459"/>
      <c r="H9" s="459"/>
      <c r="I9" s="459"/>
      <c r="J9" s="459"/>
      <c r="K9" s="459"/>
      <c r="L9" s="459"/>
    </row>
    <row r="10" spans="1:12" ht="15">
      <c r="A10" s="217">
        <v>1</v>
      </c>
      <c r="B10" s="217">
        <v>2</v>
      </c>
      <c r="C10" s="217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  <c r="J10" s="217">
        <v>10</v>
      </c>
      <c r="K10" s="217">
        <v>11</v>
      </c>
      <c r="L10" s="217">
        <v>12</v>
      </c>
    </row>
    <row r="11" spans="1:12" ht="15">
      <c r="A11" s="221"/>
      <c r="B11" s="221"/>
      <c r="C11" s="222"/>
      <c r="D11" s="222"/>
      <c r="E11" s="222"/>
      <c r="F11" s="222"/>
      <c r="G11" s="222"/>
      <c r="H11" s="222"/>
      <c r="I11" s="222"/>
      <c r="J11" s="222"/>
      <c r="K11" s="223"/>
      <c r="L11" s="224"/>
    </row>
    <row r="12" spans="1:12" ht="15.75">
      <c r="A12" s="21"/>
      <c r="B12" s="21"/>
      <c r="C12" s="20"/>
      <c r="D12" s="20"/>
      <c r="E12" s="20"/>
      <c r="F12" s="20"/>
      <c r="G12" s="20"/>
      <c r="H12" s="226"/>
      <c r="I12" s="226"/>
      <c r="J12" s="226"/>
      <c r="K12" s="227"/>
      <c r="L12" s="228"/>
    </row>
    <row r="13" spans="1:12" ht="15">
      <c r="A13" s="225"/>
      <c r="B13" s="225"/>
      <c r="C13" s="225"/>
      <c r="D13" s="225"/>
      <c r="E13" s="225"/>
      <c r="F13" s="225"/>
      <c r="G13" s="226"/>
      <c r="H13" s="226"/>
      <c r="I13" s="226"/>
      <c r="J13" s="226"/>
      <c r="K13" s="227"/>
      <c r="L13" s="228"/>
    </row>
    <row r="14" spans="1:12" ht="15">
      <c r="A14" s="225"/>
      <c r="B14" s="225"/>
      <c r="C14" s="225"/>
      <c r="D14" s="225"/>
      <c r="E14" s="225"/>
      <c r="F14" s="225"/>
      <c r="G14" s="226"/>
      <c r="H14" s="226"/>
      <c r="I14" s="226"/>
      <c r="J14" s="226"/>
      <c r="K14" s="227"/>
      <c r="L14" s="228"/>
    </row>
    <row r="15" spans="1:12" ht="15">
      <c r="A15" s="225"/>
      <c r="B15" s="225"/>
      <c r="C15" s="225"/>
      <c r="D15" s="225"/>
      <c r="E15" s="225"/>
      <c r="F15" s="225"/>
      <c r="G15" s="226"/>
      <c r="H15" s="226"/>
      <c r="I15" s="226"/>
      <c r="J15" s="226"/>
      <c r="K15" s="227"/>
      <c r="L15" s="228"/>
    </row>
    <row r="16" spans="1:12" ht="15">
      <c r="A16" s="225"/>
      <c r="B16" s="225"/>
      <c r="C16" s="225"/>
      <c r="D16" s="225"/>
      <c r="E16" s="225"/>
      <c r="F16" s="225"/>
      <c r="G16" s="230"/>
      <c r="H16" s="230"/>
      <c r="I16" s="230"/>
      <c r="J16" s="230"/>
      <c r="K16" s="227"/>
      <c r="L16" s="228"/>
    </row>
    <row r="17" spans="1:12" ht="15">
      <c r="A17" s="225"/>
      <c r="B17" s="225"/>
      <c r="C17" s="225"/>
      <c r="D17" s="225"/>
      <c r="E17" s="225"/>
      <c r="F17" s="225"/>
      <c r="G17" s="230"/>
      <c r="H17" s="230"/>
      <c r="I17" s="230"/>
      <c r="J17" s="230"/>
      <c r="K17" s="227"/>
      <c r="L17" s="228"/>
    </row>
    <row r="18" spans="1:12" ht="15">
      <c r="A18" s="225"/>
      <c r="B18" s="225"/>
      <c r="C18" s="225"/>
      <c r="D18" s="225"/>
      <c r="E18" s="225"/>
      <c r="F18" s="225"/>
      <c r="G18" s="230"/>
      <c r="H18" s="230"/>
      <c r="I18" s="230"/>
      <c r="J18" s="230"/>
      <c r="K18" s="227"/>
      <c r="L18" s="228"/>
    </row>
    <row r="19" spans="1:12" ht="15">
      <c r="A19" s="225"/>
      <c r="B19" s="225"/>
      <c r="C19" s="225"/>
      <c r="D19" s="225"/>
      <c r="E19" s="225"/>
      <c r="F19" s="225"/>
      <c r="G19" s="230"/>
      <c r="H19" s="230"/>
      <c r="I19" s="230"/>
      <c r="J19" s="230"/>
      <c r="K19" s="227"/>
      <c r="L19" s="228"/>
    </row>
    <row r="20" spans="1:12" ht="15">
      <c r="A20" s="225"/>
      <c r="B20" s="225"/>
      <c r="C20" s="225"/>
      <c r="D20" s="225"/>
      <c r="E20" s="225"/>
      <c r="F20" s="225"/>
      <c r="G20" s="226"/>
      <c r="H20" s="226"/>
      <c r="I20" s="226"/>
      <c r="J20" s="226"/>
      <c r="K20" s="227"/>
      <c r="L20" s="229"/>
    </row>
    <row r="21" spans="1:12" ht="15">
      <c r="A21" s="225"/>
      <c r="B21" s="225"/>
      <c r="C21" s="225"/>
      <c r="D21" s="225"/>
      <c r="E21" s="225"/>
      <c r="F21" s="225"/>
      <c r="G21" s="226"/>
      <c r="H21" s="226"/>
      <c r="I21" s="226"/>
      <c r="J21" s="226"/>
      <c r="K21" s="227"/>
      <c r="L21" s="225"/>
    </row>
    <row r="22" spans="1:12" ht="1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7"/>
      <c r="L22" s="225"/>
    </row>
    <row r="23" spans="1:12" ht="15.75">
      <c r="A23" s="21"/>
      <c r="B23" s="21"/>
      <c r="C23" s="21"/>
      <c r="D23" s="21"/>
      <c r="E23" s="21"/>
      <c r="F23" s="231"/>
      <c r="G23" s="231"/>
      <c r="H23" s="231"/>
      <c r="I23" s="231"/>
      <c r="J23" s="231"/>
      <c r="K23" s="106"/>
      <c r="L23" s="21"/>
    </row>
    <row r="24" spans="1:12" ht="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3:12" ht="15.75" customHeight="1">
      <c r="C25" s="155"/>
      <c r="D25" s="155"/>
      <c r="E25" s="155"/>
      <c r="I25" s="461" t="s">
        <v>267</v>
      </c>
      <c r="J25" s="461"/>
      <c r="K25" s="461"/>
      <c r="L25" s="461"/>
    </row>
    <row r="26" spans="2:11" ht="15.75">
      <c r="B26" s="3" t="s">
        <v>169</v>
      </c>
      <c r="C26" s="3"/>
      <c r="D26" s="3"/>
      <c r="E26" s="3"/>
      <c r="J26" s="31" t="s">
        <v>170</v>
      </c>
      <c r="K26" s="153"/>
    </row>
    <row r="27" spans="10:11" ht="15.75">
      <c r="J27" s="31"/>
      <c r="K27" s="153"/>
    </row>
    <row r="28" spans="9:11" ht="15" customHeight="1">
      <c r="I28" s="412" t="s">
        <v>253</v>
      </c>
      <c r="J28" s="412"/>
      <c r="K28" s="412"/>
    </row>
    <row r="29" spans="10:11" ht="15.75">
      <c r="J29" s="31"/>
      <c r="K29" s="153"/>
    </row>
    <row r="30" spans="10:11" ht="15.75">
      <c r="J30" s="31"/>
      <c r="K30" s="153"/>
    </row>
    <row r="31" spans="10:11" ht="15.75">
      <c r="J31" s="31"/>
      <c r="K31" s="153"/>
    </row>
    <row r="32" spans="10:11" ht="15.75">
      <c r="J32" s="31"/>
      <c r="K32" s="153"/>
    </row>
    <row r="33" spans="1:11" ht="15.75">
      <c r="A33" s="55"/>
      <c r="B33" s="55"/>
      <c r="C33" s="55"/>
      <c r="D33" s="55"/>
      <c r="E33" s="55"/>
      <c r="J33" s="244"/>
      <c r="K33" s="153"/>
    </row>
    <row r="34" spans="1:12" ht="26.25" customHeight="1">
      <c r="A34" s="405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</row>
  </sheetData>
  <sheetProtection/>
  <mergeCells count="22">
    <mergeCell ref="A6:A9"/>
    <mergeCell ref="B6:B9"/>
    <mergeCell ref="J8:J9"/>
    <mergeCell ref="I28:K28"/>
    <mergeCell ref="E6:E9"/>
    <mergeCell ref="K8:K9"/>
    <mergeCell ref="A1:E1"/>
    <mergeCell ref="A2:E2"/>
    <mergeCell ref="D6:D9"/>
    <mergeCell ref="J1:L1"/>
    <mergeCell ref="G8:G9"/>
    <mergeCell ref="A4:L4"/>
    <mergeCell ref="I25:L25"/>
    <mergeCell ref="L8:L9"/>
    <mergeCell ref="C6:C9"/>
    <mergeCell ref="F6:F9"/>
    <mergeCell ref="A34:L34"/>
    <mergeCell ref="G6:L6"/>
    <mergeCell ref="G7:I7"/>
    <mergeCell ref="J7:L7"/>
    <mergeCell ref="H8:H9"/>
    <mergeCell ref="I8:I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8">
      <selection activeCell="A2" sqref="A2:E2"/>
    </sheetView>
  </sheetViews>
  <sheetFormatPr defaultColWidth="8.796875" defaultRowHeight="15"/>
  <cols>
    <col min="1" max="1" width="4.09765625" style="0" customWidth="1"/>
    <col min="2" max="2" width="12.5" style="0" customWidth="1"/>
    <col min="3" max="3" width="11.59765625" style="0" customWidth="1"/>
    <col min="4" max="4" width="11.5" style="0" customWidth="1"/>
    <col min="5" max="5" width="10.19921875" style="0" customWidth="1"/>
    <col min="6" max="6" width="10.09765625" style="0" customWidth="1"/>
    <col min="7" max="8" width="10.19921875" style="0" customWidth="1"/>
    <col min="9" max="9" width="10.3984375" style="0" customWidth="1"/>
    <col min="10" max="10" width="9.8984375" style="0" customWidth="1"/>
  </cols>
  <sheetData>
    <row r="1" spans="1:12" ht="15">
      <c r="A1" s="423"/>
      <c r="B1" s="423"/>
      <c r="C1" s="423"/>
      <c r="D1" s="423"/>
      <c r="E1" s="423"/>
      <c r="F1" s="26"/>
      <c r="G1" s="26"/>
      <c r="J1" s="463" t="s">
        <v>257</v>
      </c>
      <c r="K1" s="463"/>
      <c r="L1" s="463"/>
    </row>
    <row r="2" spans="1:7" ht="15">
      <c r="A2" s="423"/>
      <c r="B2" s="423"/>
      <c r="C2" s="423"/>
      <c r="D2" s="423"/>
      <c r="E2" s="423"/>
      <c r="F2" s="26"/>
      <c r="G2" s="26"/>
    </row>
    <row r="3" spans="1:2" ht="15.75">
      <c r="A3" s="3"/>
      <c r="B3" s="3"/>
    </row>
    <row r="4" spans="1:12" ht="16.5">
      <c r="A4" s="371" t="s">
        <v>344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7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5.75" customHeight="1">
      <c r="A6" s="374" t="s">
        <v>0</v>
      </c>
      <c r="B6" s="374" t="s">
        <v>323</v>
      </c>
      <c r="C6" s="374" t="s">
        <v>324</v>
      </c>
      <c r="D6" s="374" t="s">
        <v>325</v>
      </c>
      <c r="E6" s="374" t="s">
        <v>260</v>
      </c>
      <c r="F6" s="374" t="s">
        <v>326</v>
      </c>
      <c r="G6" s="414" t="s">
        <v>255</v>
      </c>
      <c r="H6" s="457"/>
      <c r="I6" s="457"/>
      <c r="J6" s="457"/>
      <c r="K6" s="457"/>
      <c r="L6" s="415"/>
    </row>
    <row r="7" spans="1:12" ht="43.5" customHeight="1">
      <c r="A7" s="416"/>
      <c r="B7" s="456"/>
      <c r="C7" s="416"/>
      <c r="D7" s="456"/>
      <c r="E7" s="456"/>
      <c r="F7" s="416"/>
      <c r="G7" s="421" t="s">
        <v>259</v>
      </c>
      <c r="H7" s="462"/>
      <c r="I7" s="422"/>
      <c r="J7" s="421" t="s">
        <v>332</v>
      </c>
      <c r="K7" s="462"/>
      <c r="L7" s="422"/>
    </row>
    <row r="8" spans="1:12" ht="15" customHeight="1">
      <c r="A8" s="416"/>
      <c r="B8" s="456"/>
      <c r="C8" s="416"/>
      <c r="D8" s="456"/>
      <c r="E8" s="456"/>
      <c r="F8" s="416"/>
      <c r="G8" s="455" t="s">
        <v>327</v>
      </c>
      <c r="H8" s="455" t="s">
        <v>328</v>
      </c>
      <c r="I8" s="455" t="s">
        <v>293</v>
      </c>
      <c r="J8" s="455" t="s">
        <v>329</v>
      </c>
      <c r="K8" s="455" t="s">
        <v>330</v>
      </c>
      <c r="L8" s="455" t="s">
        <v>331</v>
      </c>
    </row>
    <row r="9" spans="1:12" ht="77.25" customHeight="1">
      <c r="A9" s="375"/>
      <c r="B9" s="391"/>
      <c r="C9" s="375"/>
      <c r="D9" s="391"/>
      <c r="E9" s="391"/>
      <c r="F9" s="375"/>
      <c r="G9" s="459"/>
      <c r="H9" s="459"/>
      <c r="I9" s="459"/>
      <c r="J9" s="459"/>
      <c r="K9" s="459"/>
      <c r="L9" s="459"/>
    </row>
    <row r="10" spans="1:12" ht="15">
      <c r="A10" s="217">
        <v>1</v>
      </c>
      <c r="B10" s="217">
        <v>2</v>
      </c>
      <c r="C10" s="217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  <c r="J10" s="217">
        <v>10</v>
      </c>
      <c r="K10" s="217">
        <v>11</v>
      </c>
      <c r="L10" s="217">
        <v>12</v>
      </c>
    </row>
    <row r="11" spans="1:12" ht="15">
      <c r="A11" s="221"/>
      <c r="B11" s="221"/>
      <c r="C11" s="222"/>
      <c r="D11" s="222"/>
      <c r="E11" s="222"/>
      <c r="F11" s="222"/>
      <c r="G11" s="222"/>
      <c r="H11" s="222"/>
      <c r="I11" s="222"/>
      <c r="J11" s="222"/>
      <c r="K11" s="223"/>
      <c r="L11" s="224"/>
    </row>
    <row r="12" spans="1:12" ht="15.75">
      <c r="A12" s="21"/>
      <c r="B12" s="21"/>
      <c r="C12" s="20"/>
      <c r="D12" s="20"/>
      <c r="E12" s="20"/>
      <c r="F12" s="20"/>
      <c r="G12" s="20"/>
      <c r="H12" s="226"/>
      <c r="I12" s="226"/>
      <c r="J12" s="226"/>
      <c r="K12" s="227"/>
      <c r="L12" s="228"/>
    </row>
    <row r="13" spans="1:12" ht="15">
      <c r="A13" s="225"/>
      <c r="B13" s="225"/>
      <c r="C13" s="225"/>
      <c r="D13" s="225"/>
      <c r="E13" s="225"/>
      <c r="F13" s="225"/>
      <c r="G13" s="226"/>
      <c r="H13" s="226"/>
      <c r="I13" s="226"/>
      <c r="J13" s="226"/>
      <c r="K13" s="227"/>
      <c r="L13" s="228"/>
    </row>
    <row r="14" spans="1:12" ht="15">
      <c r="A14" s="225"/>
      <c r="B14" s="225"/>
      <c r="C14" s="225"/>
      <c r="D14" s="225"/>
      <c r="E14" s="225"/>
      <c r="F14" s="225"/>
      <c r="G14" s="226"/>
      <c r="H14" s="226"/>
      <c r="I14" s="226"/>
      <c r="J14" s="226"/>
      <c r="K14" s="227"/>
      <c r="L14" s="228"/>
    </row>
    <row r="15" spans="1:12" ht="15">
      <c r="A15" s="225"/>
      <c r="B15" s="225"/>
      <c r="C15" s="225"/>
      <c r="D15" s="225"/>
      <c r="E15" s="225"/>
      <c r="F15" s="225"/>
      <c r="G15" s="226"/>
      <c r="H15" s="226"/>
      <c r="I15" s="226"/>
      <c r="J15" s="226"/>
      <c r="K15" s="227"/>
      <c r="L15" s="228"/>
    </row>
    <row r="16" spans="1:12" ht="15">
      <c r="A16" s="225"/>
      <c r="B16" s="225"/>
      <c r="C16" s="225"/>
      <c r="D16" s="225"/>
      <c r="E16" s="225"/>
      <c r="F16" s="225"/>
      <c r="G16" s="230"/>
      <c r="H16" s="230"/>
      <c r="I16" s="230"/>
      <c r="J16" s="230"/>
      <c r="K16" s="227"/>
      <c r="L16" s="228"/>
    </row>
    <row r="17" spans="1:12" ht="15">
      <c r="A17" s="225"/>
      <c r="B17" s="225"/>
      <c r="C17" s="225"/>
      <c r="D17" s="225"/>
      <c r="E17" s="225"/>
      <c r="F17" s="225"/>
      <c r="G17" s="230"/>
      <c r="H17" s="230"/>
      <c r="I17" s="230"/>
      <c r="J17" s="230"/>
      <c r="K17" s="227"/>
      <c r="L17" s="228"/>
    </row>
    <row r="18" spans="1:12" ht="15">
      <c r="A18" s="225"/>
      <c r="B18" s="225"/>
      <c r="C18" s="225"/>
      <c r="D18" s="225"/>
      <c r="E18" s="225"/>
      <c r="F18" s="225"/>
      <c r="G18" s="230"/>
      <c r="H18" s="230"/>
      <c r="I18" s="230"/>
      <c r="J18" s="230"/>
      <c r="K18" s="227"/>
      <c r="L18" s="228"/>
    </row>
    <row r="19" spans="1:12" ht="15">
      <c r="A19" s="225"/>
      <c r="B19" s="225"/>
      <c r="C19" s="225"/>
      <c r="D19" s="225"/>
      <c r="E19" s="225"/>
      <c r="F19" s="225"/>
      <c r="G19" s="230"/>
      <c r="H19" s="230"/>
      <c r="I19" s="230"/>
      <c r="J19" s="230"/>
      <c r="K19" s="227"/>
      <c r="L19" s="228"/>
    </row>
    <row r="20" spans="1:12" ht="15">
      <c r="A20" s="225"/>
      <c r="B20" s="225"/>
      <c r="C20" s="225"/>
      <c r="D20" s="225"/>
      <c r="E20" s="225"/>
      <c r="F20" s="225"/>
      <c r="G20" s="226"/>
      <c r="H20" s="226"/>
      <c r="I20" s="226"/>
      <c r="J20" s="226"/>
      <c r="K20" s="227"/>
      <c r="L20" s="229"/>
    </row>
    <row r="21" spans="1:12" ht="15">
      <c r="A21" s="225"/>
      <c r="B21" s="225"/>
      <c r="C21" s="225"/>
      <c r="D21" s="225"/>
      <c r="E21" s="225"/>
      <c r="F21" s="225"/>
      <c r="G21" s="226"/>
      <c r="H21" s="226"/>
      <c r="I21" s="226"/>
      <c r="J21" s="226"/>
      <c r="K21" s="227"/>
      <c r="L21" s="225"/>
    </row>
    <row r="22" spans="1:12" ht="1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7"/>
      <c r="L22" s="225"/>
    </row>
    <row r="23" spans="1:12" ht="15.75">
      <c r="A23" s="21"/>
      <c r="B23" s="21"/>
      <c r="C23" s="21"/>
      <c r="D23" s="21"/>
      <c r="E23" s="21"/>
      <c r="F23" s="231"/>
      <c r="G23" s="231"/>
      <c r="H23" s="231"/>
      <c r="I23" s="231"/>
      <c r="J23" s="231"/>
      <c r="K23" s="106"/>
      <c r="L23" s="21"/>
    </row>
    <row r="24" spans="1:12" ht="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3:12" ht="15.75" customHeight="1">
      <c r="C25" s="155"/>
      <c r="D25" s="155"/>
      <c r="E25" s="155"/>
      <c r="I25" s="461" t="s">
        <v>267</v>
      </c>
      <c r="J25" s="461"/>
      <c r="K25" s="461"/>
      <c r="L25" s="461"/>
    </row>
    <row r="26" spans="2:11" ht="15.75">
      <c r="B26" s="3" t="s">
        <v>169</v>
      </c>
      <c r="C26" s="3"/>
      <c r="D26" s="3"/>
      <c r="E26" s="3"/>
      <c r="J26" s="31" t="s">
        <v>170</v>
      </c>
      <c r="K26" s="153"/>
    </row>
    <row r="27" spans="10:11" ht="15.75">
      <c r="J27" s="31"/>
      <c r="K27" s="153"/>
    </row>
    <row r="28" spans="9:11" ht="15" customHeight="1">
      <c r="I28" s="412" t="s">
        <v>253</v>
      </c>
      <c r="J28" s="412"/>
      <c r="K28" s="412"/>
    </row>
    <row r="29" spans="10:11" ht="15.75">
      <c r="J29" s="31"/>
      <c r="K29" s="153"/>
    </row>
    <row r="30" spans="1:10" ht="15" customHeigh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</row>
  </sheetData>
  <sheetProtection/>
  <mergeCells count="22">
    <mergeCell ref="B6:B9"/>
    <mergeCell ref="K8:K9"/>
    <mergeCell ref="G6:L6"/>
    <mergeCell ref="G7:I7"/>
    <mergeCell ref="J7:L7"/>
    <mergeCell ref="J1:L1"/>
    <mergeCell ref="A30:J30"/>
    <mergeCell ref="I25:L25"/>
    <mergeCell ref="I28:K28"/>
    <mergeCell ref="I8:I9"/>
    <mergeCell ref="J8:J9"/>
    <mergeCell ref="A6:A9"/>
    <mergeCell ref="D6:D9"/>
    <mergeCell ref="G8:G9"/>
    <mergeCell ref="H8:H9"/>
    <mergeCell ref="L8:L9"/>
    <mergeCell ref="C6:C9"/>
    <mergeCell ref="A1:E1"/>
    <mergeCell ref="A2:E2"/>
    <mergeCell ref="A4:L4"/>
    <mergeCell ref="E6:E9"/>
    <mergeCell ref="F6:F9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zoomScalePageLayoutView="0" workbookViewId="0" topLeftCell="A1">
      <selection activeCell="A4" sqref="A4:M4"/>
    </sheetView>
  </sheetViews>
  <sheetFormatPr defaultColWidth="8.796875" defaultRowHeight="15"/>
  <cols>
    <col min="1" max="1" width="4.09765625" style="0" customWidth="1"/>
    <col min="2" max="2" width="14.09765625" style="0" customWidth="1"/>
    <col min="3" max="3" width="10.09765625" style="0" customWidth="1"/>
    <col min="4" max="4" width="10.59765625" style="0" customWidth="1"/>
    <col min="8" max="8" width="8" style="0" customWidth="1"/>
    <col min="9" max="10" width="7.69921875" style="0" customWidth="1"/>
    <col min="13" max="13" width="10.3984375" style="0" customWidth="1"/>
  </cols>
  <sheetData>
    <row r="1" spans="1:12" ht="15">
      <c r="A1" s="423"/>
      <c r="B1" s="423"/>
      <c r="C1" s="423"/>
      <c r="D1" s="423"/>
      <c r="E1" s="423"/>
      <c r="F1" s="423"/>
      <c r="G1" s="26"/>
      <c r="L1" t="s">
        <v>380</v>
      </c>
    </row>
    <row r="2" spans="1:7" ht="15">
      <c r="A2" s="423"/>
      <c r="B2" s="423"/>
      <c r="C2" s="423"/>
      <c r="D2" s="423"/>
      <c r="E2" s="423"/>
      <c r="F2" s="423"/>
      <c r="G2" s="26"/>
    </row>
    <row r="3" ht="15.75">
      <c r="A3" s="3"/>
    </row>
    <row r="4" spans="1:13" ht="16.5">
      <c r="A4" s="371" t="s">
        <v>245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</row>
    <row r="5" spans="1:13" ht="17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27.75" customHeight="1">
      <c r="A6" s="464" t="s">
        <v>0</v>
      </c>
      <c r="B6" s="464" t="s">
        <v>35</v>
      </c>
      <c r="C6" s="464" t="s">
        <v>114</v>
      </c>
      <c r="D6" s="464" t="s">
        <v>115</v>
      </c>
      <c r="E6" s="466" t="s">
        <v>116</v>
      </c>
      <c r="F6" s="467"/>
      <c r="G6" s="467"/>
      <c r="H6" s="467"/>
      <c r="I6" s="467"/>
      <c r="J6" s="467"/>
      <c r="K6" s="468"/>
      <c r="L6" s="409" t="s">
        <v>249</v>
      </c>
      <c r="M6" s="409"/>
    </row>
    <row r="7" spans="1:13" ht="15" customHeight="1">
      <c r="A7" s="401"/>
      <c r="B7" s="401"/>
      <c r="C7" s="401"/>
      <c r="D7" s="401"/>
      <c r="E7" s="469" t="s">
        <v>254</v>
      </c>
      <c r="F7" s="469" t="s">
        <v>333</v>
      </c>
      <c r="G7" s="469" t="s">
        <v>334</v>
      </c>
      <c r="H7" s="472" t="s">
        <v>184</v>
      </c>
      <c r="I7" s="473"/>
      <c r="J7" s="474"/>
      <c r="K7" s="469" t="s">
        <v>336</v>
      </c>
      <c r="L7" s="469" t="s">
        <v>247</v>
      </c>
      <c r="M7" s="469" t="s">
        <v>248</v>
      </c>
    </row>
    <row r="8" spans="1:13" ht="58.5" customHeight="1">
      <c r="A8" s="465"/>
      <c r="B8" s="465"/>
      <c r="C8" s="465"/>
      <c r="D8" s="465"/>
      <c r="E8" s="470"/>
      <c r="F8" s="470"/>
      <c r="G8" s="470"/>
      <c r="H8" s="316" t="s">
        <v>242</v>
      </c>
      <c r="I8" s="316" t="s">
        <v>243</v>
      </c>
      <c r="J8" s="316" t="s">
        <v>335</v>
      </c>
      <c r="K8" s="470"/>
      <c r="L8" s="470"/>
      <c r="M8" s="470"/>
    </row>
    <row r="9" spans="1:13" ht="15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217">
        <v>8</v>
      </c>
      <c r="I9" s="217">
        <v>9</v>
      </c>
      <c r="J9" s="217">
        <v>10</v>
      </c>
      <c r="K9" s="217">
        <v>11</v>
      </c>
      <c r="L9" s="217">
        <v>12</v>
      </c>
      <c r="M9" s="217">
        <v>13</v>
      </c>
    </row>
    <row r="10" spans="1:13" ht="15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3"/>
      <c r="L10" s="224"/>
      <c r="M10" s="222"/>
    </row>
    <row r="11" spans="1:13" ht="15.75">
      <c r="A11" s="21"/>
      <c r="B11" s="20"/>
      <c r="C11" s="20"/>
      <c r="D11" s="20"/>
      <c r="E11" s="20"/>
      <c r="F11" s="20"/>
      <c r="G11" s="20"/>
      <c r="H11" s="226"/>
      <c r="I11" s="226"/>
      <c r="J11" s="226"/>
      <c r="K11" s="227"/>
      <c r="L11" s="228"/>
      <c r="M11" s="225"/>
    </row>
    <row r="12" spans="1:13" ht="15">
      <c r="A12" s="225"/>
      <c r="B12" s="225"/>
      <c r="C12" s="225"/>
      <c r="D12" s="225"/>
      <c r="E12" s="225"/>
      <c r="F12" s="226"/>
      <c r="G12" s="226"/>
      <c r="H12" s="226"/>
      <c r="I12" s="226"/>
      <c r="J12" s="226"/>
      <c r="K12" s="227"/>
      <c r="L12" s="228"/>
      <c r="M12" s="225"/>
    </row>
    <row r="13" spans="1:13" ht="15">
      <c r="A13" s="225"/>
      <c r="B13" s="225"/>
      <c r="C13" s="225"/>
      <c r="D13" s="225"/>
      <c r="E13" s="225"/>
      <c r="F13" s="226"/>
      <c r="G13" s="226"/>
      <c r="H13" s="226"/>
      <c r="I13" s="226"/>
      <c r="J13" s="226"/>
      <c r="K13" s="227"/>
      <c r="L13" s="228"/>
      <c r="M13" s="225"/>
    </row>
    <row r="14" spans="1:13" ht="15">
      <c r="A14" s="225"/>
      <c r="B14" s="225"/>
      <c r="C14" s="225"/>
      <c r="D14" s="225"/>
      <c r="E14" s="225"/>
      <c r="F14" s="226"/>
      <c r="G14" s="226"/>
      <c r="H14" s="226"/>
      <c r="I14" s="226"/>
      <c r="J14" s="226"/>
      <c r="K14" s="227"/>
      <c r="L14" s="228"/>
      <c r="M14" s="225"/>
    </row>
    <row r="15" spans="1:13" ht="15">
      <c r="A15" s="225"/>
      <c r="B15" s="225"/>
      <c r="C15" s="225"/>
      <c r="D15" s="225"/>
      <c r="E15" s="225"/>
      <c r="F15" s="230"/>
      <c r="G15" s="230"/>
      <c r="H15" s="230"/>
      <c r="I15" s="230"/>
      <c r="J15" s="230"/>
      <c r="K15" s="227"/>
      <c r="L15" s="228"/>
      <c r="M15" s="225"/>
    </row>
    <row r="16" spans="1:13" ht="15">
      <c r="A16" s="225"/>
      <c r="B16" s="225"/>
      <c r="C16" s="225"/>
      <c r="D16" s="225"/>
      <c r="E16" s="225"/>
      <c r="F16" s="230"/>
      <c r="G16" s="230"/>
      <c r="H16" s="230"/>
      <c r="I16" s="230"/>
      <c r="J16" s="230"/>
      <c r="K16" s="227"/>
      <c r="L16" s="228"/>
      <c r="M16" s="225"/>
    </row>
    <row r="17" spans="1:13" ht="15">
      <c r="A17" s="225"/>
      <c r="B17" s="225"/>
      <c r="C17" s="225"/>
      <c r="D17" s="225"/>
      <c r="E17" s="225"/>
      <c r="F17" s="230"/>
      <c r="G17" s="230"/>
      <c r="H17" s="230"/>
      <c r="I17" s="230"/>
      <c r="J17" s="230"/>
      <c r="K17" s="227"/>
      <c r="L17" s="228"/>
      <c r="M17" s="225"/>
    </row>
    <row r="18" spans="1:13" ht="15">
      <c r="A18" s="225"/>
      <c r="B18" s="225"/>
      <c r="C18" s="225"/>
      <c r="D18" s="225"/>
      <c r="E18" s="225"/>
      <c r="F18" s="230"/>
      <c r="G18" s="230"/>
      <c r="H18" s="230"/>
      <c r="I18" s="230"/>
      <c r="J18" s="230"/>
      <c r="K18" s="227"/>
      <c r="L18" s="228"/>
      <c r="M18" s="225"/>
    </row>
    <row r="19" spans="1:13" ht="15">
      <c r="A19" s="225"/>
      <c r="B19" s="225"/>
      <c r="C19" s="225"/>
      <c r="D19" s="225"/>
      <c r="E19" s="225"/>
      <c r="F19" s="226"/>
      <c r="G19" s="226"/>
      <c r="H19" s="226"/>
      <c r="I19" s="226"/>
      <c r="J19" s="226"/>
      <c r="K19" s="227"/>
      <c r="L19" s="229"/>
      <c r="M19" s="225"/>
    </row>
    <row r="20" spans="1:13" ht="15">
      <c r="A20" s="225"/>
      <c r="B20" s="225"/>
      <c r="C20" s="225"/>
      <c r="D20" s="225"/>
      <c r="E20" s="225"/>
      <c r="F20" s="226"/>
      <c r="G20" s="226"/>
      <c r="H20" s="226"/>
      <c r="I20" s="226"/>
      <c r="J20" s="226"/>
      <c r="K20" s="227"/>
      <c r="L20" s="225"/>
      <c r="M20" s="225"/>
    </row>
    <row r="21" spans="1:13" ht="1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7"/>
      <c r="L21" s="225"/>
      <c r="M21" s="225"/>
    </row>
    <row r="22" spans="1:13" ht="15.75">
      <c r="A22" s="21"/>
      <c r="B22" s="21" t="s">
        <v>18</v>
      </c>
      <c r="C22" s="21"/>
      <c r="D22" s="21"/>
      <c r="E22" s="231"/>
      <c r="F22" s="231"/>
      <c r="G22" s="231"/>
      <c r="H22" s="231"/>
      <c r="I22" s="231"/>
      <c r="J22" s="231"/>
      <c r="K22" s="106"/>
      <c r="L22" s="21"/>
      <c r="M22" s="21"/>
    </row>
    <row r="23" spans="1:13" ht="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2:12" ht="15.75">
      <c r="B24" s="155"/>
      <c r="I24" s="461" t="s">
        <v>265</v>
      </c>
      <c r="J24" s="471"/>
      <c r="K24" s="471"/>
      <c r="L24" s="471"/>
    </row>
    <row r="25" spans="2:11" ht="15.75">
      <c r="B25" s="3" t="s">
        <v>169</v>
      </c>
      <c r="C25" s="3"/>
      <c r="J25" s="31" t="s">
        <v>170</v>
      </c>
      <c r="K25" s="153"/>
    </row>
    <row r="26" spans="10:11" ht="15.75">
      <c r="J26" s="31"/>
      <c r="K26" s="153"/>
    </row>
    <row r="27" spans="9:12" ht="15">
      <c r="I27" s="412" t="s">
        <v>304</v>
      </c>
      <c r="J27" s="423"/>
      <c r="K27" s="423"/>
      <c r="L27" s="368"/>
    </row>
    <row r="28" spans="10:11" ht="15.75">
      <c r="J28" s="31"/>
      <c r="K28" s="153"/>
    </row>
    <row r="29" spans="10:11" ht="15.75">
      <c r="J29" s="31"/>
      <c r="K29" s="153"/>
    </row>
    <row r="30" spans="10:11" ht="15.75">
      <c r="J30" s="31"/>
      <c r="K30" s="153"/>
    </row>
    <row r="31" spans="10:11" ht="15.75">
      <c r="J31" s="31"/>
      <c r="K31" s="153"/>
    </row>
    <row r="35" spans="1:11" ht="15.75">
      <c r="A35" s="55" t="s">
        <v>199</v>
      </c>
      <c r="B35" s="55"/>
      <c r="J35" s="244" t="s">
        <v>252</v>
      </c>
      <c r="K35" s="153"/>
    </row>
    <row r="36" spans="1:13" ht="28.5" customHeight="1">
      <c r="A36" s="405" t="s">
        <v>322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</row>
  </sheetData>
  <sheetProtection/>
  <mergeCells count="19">
    <mergeCell ref="A36:M36"/>
    <mergeCell ref="I24:L24"/>
    <mergeCell ref="E7:E8"/>
    <mergeCell ref="F7:F8"/>
    <mergeCell ref="H7:J7"/>
    <mergeCell ref="K7:K8"/>
    <mergeCell ref="L7:L8"/>
    <mergeCell ref="M7:M8"/>
    <mergeCell ref="I27:L27"/>
    <mergeCell ref="A1:F1"/>
    <mergeCell ref="A2:F2"/>
    <mergeCell ref="A4:M4"/>
    <mergeCell ref="A6:A8"/>
    <mergeCell ref="B6:B8"/>
    <mergeCell ref="C6:C8"/>
    <mergeCell ref="D6:D8"/>
    <mergeCell ref="E6:K6"/>
    <mergeCell ref="L6:M6"/>
    <mergeCell ref="G7:G8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" sqref="F11:F12"/>
    </sheetView>
  </sheetViews>
  <sheetFormatPr defaultColWidth="8.796875" defaultRowHeight="15"/>
  <cols>
    <col min="1" max="1" width="3.5" style="0" customWidth="1"/>
    <col min="2" max="2" width="20.19921875" style="0" customWidth="1"/>
    <col min="3" max="3" width="11.09765625" style="0" customWidth="1"/>
    <col min="6" max="6" width="8.19921875" style="0" customWidth="1"/>
    <col min="7" max="7" width="8.69921875" style="0" customWidth="1"/>
    <col min="8" max="8" width="8" style="0" customWidth="1"/>
    <col min="13" max="13" width="8" style="0" customWidth="1"/>
    <col min="15" max="15" width="7.8984375" style="0" customWidth="1"/>
  </cols>
  <sheetData>
    <row r="1" ht="15.75">
      <c r="A1" s="3" t="s">
        <v>84</v>
      </c>
    </row>
    <row r="2" spans="2:15" ht="21" customHeight="1">
      <c r="B2" s="392" t="s">
        <v>81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ht="26.25" customHeight="1" thickBot="1"/>
    <row r="4" spans="1:15" ht="20.25" customHeight="1" thickTop="1">
      <c r="A4" s="437" t="s">
        <v>0</v>
      </c>
      <c r="B4" s="439" t="s">
        <v>35</v>
      </c>
      <c r="C4" s="434" t="s">
        <v>76</v>
      </c>
      <c r="D4" s="435" t="s">
        <v>36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1:15" ht="15" customHeight="1">
      <c r="A5" s="438"/>
      <c r="B5" s="418"/>
      <c r="C5" s="416"/>
      <c r="D5" s="440" t="s">
        <v>122</v>
      </c>
      <c r="E5" s="440" t="s">
        <v>41</v>
      </c>
      <c r="F5" s="440" t="s">
        <v>38</v>
      </c>
      <c r="G5" s="440" t="s">
        <v>42</v>
      </c>
      <c r="H5" s="442" t="s">
        <v>46</v>
      </c>
      <c r="I5" s="443"/>
      <c r="J5" s="444"/>
      <c r="K5" s="440" t="s">
        <v>37</v>
      </c>
      <c r="L5" s="440"/>
      <c r="M5" s="440" t="s">
        <v>43</v>
      </c>
      <c r="N5" s="440"/>
      <c r="O5" s="441"/>
    </row>
    <row r="6" spans="1:15" s="3" customFormat="1" ht="15.75" customHeight="1">
      <c r="A6" s="438"/>
      <c r="B6" s="418"/>
      <c r="C6" s="416"/>
      <c r="D6" s="440"/>
      <c r="E6" s="440"/>
      <c r="F6" s="440"/>
      <c r="G6" s="440"/>
      <c r="H6" s="445" t="s">
        <v>19</v>
      </c>
      <c r="I6" s="446" t="s">
        <v>47</v>
      </c>
      <c r="J6" s="446" t="s">
        <v>123</v>
      </c>
      <c r="K6" s="440" t="s">
        <v>38</v>
      </c>
      <c r="L6" s="440" t="s">
        <v>39</v>
      </c>
      <c r="M6" s="440" t="s">
        <v>12</v>
      </c>
      <c r="N6" s="440" t="s">
        <v>40</v>
      </c>
      <c r="O6" s="441" t="s">
        <v>39</v>
      </c>
    </row>
    <row r="7" spans="1:15" ht="15.75" customHeight="1">
      <c r="A7" s="438"/>
      <c r="B7" s="418"/>
      <c r="C7" s="375"/>
      <c r="D7" s="440"/>
      <c r="E7" s="440"/>
      <c r="F7" s="440"/>
      <c r="G7" s="440"/>
      <c r="H7" s="445"/>
      <c r="I7" s="391"/>
      <c r="J7" s="391"/>
      <c r="K7" s="440"/>
      <c r="L7" s="440"/>
      <c r="M7" s="440"/>
      <c r="N7" s="440"/>
      <c r="O7" s="441"/>
    </row>
    <row r="8" spans="1:15" s="17" customFormat="1" ht="15">
      <c r="A8" s="87">
        <v>1</v>
      </c>
      <c r="B8" s="23">
        <v>2</v>
      </c>
      <c r="C8" s="87">
        <v>3</v>
      </c>
      <c r="D8" s="23">
        <v>4</v>
      </c>
      <c r="E8" s="87">
        <v>5</v>
      </c>
      <c r="F8" s="23">
        <v>6</v>
      </c>
      <c r="G8" s="87">
        <v>7</v>
      </c>
      <c r="H8" s="23">
        <v>8</v>
      </c>
      <c r="I8" s="87">
        <v>9</v>
      </c>
      <c r="J8" s="23">
        <v>10</v>
      </c>
      <c r="K8" s="87">
        <v>11</v>
      </c>
      <c r="L8" s="23">
        <v>12</v>
      </c>
      <c r="M8" s="87">
        <v>13</v>
      </c>
      <c r="N8" s="23">
        <v>14</v>
      </c>
      <c r="O8" s="91">
        <v>15</v>
      </c>
    </row>
    <row r="9" spans="1:15" ht="15">
      <c r="A9" s="1">
        <v>1</v>
      </c>
      <c r="B9" s="1" t="s">
        <v>87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0"/>
    </row>
    <row r="10" spans="1:15" ht="15">
      <c r="A10" s="1">
        <v>2</v>
      </c>
      <c r="B10" s="4" t="s">
        <v>98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1"/>
    </row>
    <row r="11" spans="1:15" ht="15">
      <c r="A11" s="1"/>
      <c r="B11" s="168" t="s">
        <v>133</v>
      </c>
      <c r="C11" s="2"/>
      <c r="D11" s="2">
        <v>114</v>
      </c>
      <c r="E11" s="2"/>
      <c r="F11" s="2"/>
      <c r="G11" s="2">
        <v>1653</v>
      </c>
      <c r="H11" s="2"/>
      <c r="I11" s="2"/>
      <c r="J11" s="2">
        <v>11.6</v>
      </c>
      <c r="K11" s="2"/>
      <c r="L11" s="2"/>
      <c r="M11" s="2"/>
      <c r="N11" s="2"/>
      <c r="O11" s="51"/>
    </row>
    <row r="12" spans="1:15" ht="15">
      <c r="A12" s="1"/>
      <c r="B12" s="168" t="s">
        <v>134</v>
      </c>
      <c r="C12" s="2"/>
      <c r="D12" s="2">
        <v>1.86</v>
      </c>
      <c r="E12" s="2"/>
      <c r="F12" s="2"/>
      <c r="G12" s="2">
        <v>53</v>
      </c>
      <c r="H12" s="2"/>
      <c r="I12" s="2"/>
      <c r="J12" s="2">
        <v>11.5</v>
      </c>
      <c r="K12" s="2"/>
      <c r="L12" s="2"/>
      <c r="M12" s="2"/>
      <c r="N12" s="2"/>
      <c r="O12" s="51"/>
    </row>
    <row r="13" spans="1:15" ht="15">
      <c r="A13" s="1">
        <v>3</v>
      </c>
      <c r="B13" s="2" t="s">
        <v>88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1"/>
    </row>
    <row r="14" spans="1:15" ht="25.5">
      <c r="A14" s="1"/>
      <c r="B14" s="168" t="s">
        <v>121</v>
      </c>
      <c r="C14" s="2"/>
      <c r="D14" s="2">
        <v>5</v>
      </c>
      <c r="E14" s="2"/>
      <c r="F14" s="2"/>
      <c r="G14" s="2"/>
      <c r="H14" s="2"/>
      <c r="I14" s="2"/>
      <c r="J14" s="2">
        <v>3</v>
      </c>
      <c r="K14" s="2"/>
      <c r="L14" s="2">
        <v>350</v>
      </c>
      <c r="M14" s="2"/>
      <c r="N14" s="2"/>
      <c r="O14" s="51"/>
    </row>
    <row r="15" spans="1:15" ht="15">
      <c r="A15" s="1"/>
      <c r="B15" s="168" t="s">
        <v>124</v>
      </c>
      <c r="C15" s="2"/>
      <c r="D15" s="2">
        <v>3</v>
      </c>
      <c r="E15" s="2"/>
      <c r="F15" s="2"/>
      <c r="G15" s="2"/>
      <c r="H15" s="2"/>
      <c r="I15" s="2"/>
      <c r="J15" s="2">
        <v>2</v>
      </c>
      <c r="K15" s="2"/>
      <c r="L15" s="2"/>
      <c r="M15" s="2"/>
      <c r="N15" s="2"/>
      <c r="O15" s="51"/>
    </row>
    <row r="16" spans="1:15" ht="15">
      <c r="A16" s="1"/>
      <c r="B16" s="168" t="s">
        <v>125</v>
      </c>
      <c r="C16" s="2"/>
      <c r="D16" s="2">
        <v>2</v>
      </c>
      <c r="E16" s="2"/>
      <c r="F16" s="2"/>
      <c r="G16" s="2"/>
      <c r="H16" s="2"/>
      <c r="I16" s="2"/>
      <c r="J16" s="2">
        <v>2</v>
      </c>
      <c r="K16" s="2"/>
      <c r="L16" s="2"/>
      <c r="M16" s="2"/>
      <c r="N16" s="2"/>
      <c r="O16" s="51"/>
    </row>
    <row r="17" spans="1:15" ht="15">
      <c r="A17" s="1">
        <v>4</v>
      </c>
      <c r="B17" s="2" t="s">
        <v>89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1"/>
    </row>
    <row r="18" spans="1:15" ht="15">
      <c r="A18" s="1">
        <v>5</v>
      </c>
      <c r="B18" s="2" t="s">
        <v>90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1"/>
    </row>
    <row r="19" spans="1:15" ht="15">
      <c r="A19" s="1">
        <v>6</v>
      </c>
      <c r="B19" s="2" t="s">
        <v>99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1"/>
    </row>
    <row r="20" spans="1:15" ht="15">
      <c r="A20" s="1">
        <v>7</v>
      </c>
      <c r="B20" s="2" t="s">
        <v>100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1"/>
    </row>
    <row r="21" spans="1:15" ht="15">
      <c r="A21" s="1">
        <v>8</v>
      </c>
      <c r="B21" s="2" t="s">
        <v>91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1"/>
    </row>
    <row r="22" spans="1:15" ht="15">
      <c r="A22" s="1">
        <v>9</v>
      </c>
      <c r="B22" s="2" t="s">
        <v>92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1"/>
    </row>
    <row r="23" spans="1:15" ht="15">
      <c r="A23" s="1">
        <v>10</v>
      </c>
      <c r="B23" s="2" t="s">
        <v>93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1"/>
    </row>
    <row r="24" spans="1:15" ht="15">
      <c r="A24" s="1"/>
      <c r="B24" s="168" t="s">
        <v>130</v>
      </c>
      <c r="C24" s="2"/>
      <c r="D24" s="2">
        <v>6.6</v>
      </c>
      <c r="E24" s="2"/>
      <c r="F24" s="2"/>
      <c r="G24" s="2"/>
      <c r="H24" s="2"/>
      <c r="I24" s="2"/>
      <c r="J24" s="2">
        <v>9.7</v>
      </c>
      <c r="K24" s="2"/>
      <c r="L24" s="2"/>
      <c r="M24" s="2"/>
      <c r="N24" s="2"/>
      <c r="O24" s="51"/>
    </row>
    <row r="25" spans="1:15" ht="15">
      <c r="A25" s="1"/>
      <c r="B25" s="168" t="s">
        <v>131</v>
      </c>
      <c r="C25" s="2"/>
      <c r="D25" s="2">
        <v>2</v>
      </c>
      <c r="E25" s="2"/>
      <c r="F25" s="2"/>
      <c r="G25" s="2"/>
      <c r="H25" s="2"/>
      <c r="I25" s="2"/>
      <c r="J25" s="2">
        <v>7</v>
      </c>
      <c r="K25" s="2"/>
      <c r="L25" s="2"/>
      <c r="M25" s="2"/>
      <c r="N25" s="2"/>
      <c r="O25" s="51"/>
    </row>
    <row r="26" spans="1:15" ht="25.5">
      <c r="A26" s="1"/>
      <c r="B26" s="168" t="s">
        <v>132</v>
      </c>
      <c r="C26" s="2"/>
      <c r="D26" s="2">
        <v>13</v>
      </c>
      <c r="E26" s="2"/>
      <c r="F26" s="2"/>
      <c r="G26" s="2"/>
      <c r="H26" s="2"/>
      <c r="I26" s="2"/>
      <c r="J26" s="2">
        <v>30</v>
      </c>
      <c r="K26" s="2"/>
      <c r="L26" s="2"/>
      <c r="M26" s="2"/>
      <c r="N26" s="2"/>
      <c r="O26" s="51"/>
    </row>
    <row r="27" spans="1:15" ht="15">
      <c r="A27" s="1">
        <v>11</v>
      </c>
      <c r="B27" s="4" t="s">
        <v>94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1"/>
    </row>
    <row r="28" spans="1:15" ht="15">
      <c r="A28" s="1">
        <v>12</v>
      </c>
      <c r="B28" s="94" t="s">
        <v>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1"/>
    </row>
    <row r="29" spans="1:15" ht="15">
      <c r="A29" s="1"/>
      <c r="B29" s="168" t="s">
        <v>126</v>
      </c>
      <c r="C29" s="2"/>
      <c r="D29" s="2">
        <v>4.5</v>
      </c>
      <c r="E29" s="2"/>
      <c r="F29" s="2"/>
      <c r="G29" s="2"/>
      <c r="H29" s="2"/>
      <c r="I29" s="2"/>
      <c r="J29" s="2">
        <v>3.1</v>
      </c>
      <c r="K29" s="2"/>
      <c r="L29" s="2"/>
      <c r="M29" s="2"/>
      <c r="N29" s="2"/>
      <c r="O29" s="51"/>
    </row>
    <row r="30" spans="1:15" ht="25.5">
      <c r="A30" s="1"/>
      <c r="B30" s="168" t="s">
        <v>127</v>
      </c>
      <c r="C30" s="2"/>
      <c r="D30" s="2">
        <v>4.5</v>
      </c>
      <c r="E30" s="2"/>
      <c r="F30" s="2"/>
      <c r="G30" s="2"/>
      <c r="H30" s="2"/>
      <c r="I30" s="2"/>
      <c r="J30" s="2">
        <v>1</v>
      </c>
      <c r="K30" s="2"/>
      <c r="L30" s="2"/>
      <c r="M30" s="2"/>
      <c r="N30" s="2"/>
      <c r="O30" s="51"/>
    </row>
    <row r="31" spans="1:15" ht="15">
      <c r="A31" s="1"/>
      <c r="B31" s="168" t="s">
        <v>128</v>
      </c>
      <c r="C31" s="2"/>
      <c r="D31" s="2">
        <v>3.5</v>
      </c>
      <c r="E31" s="2"/>
      <c r="F31" s="2"/>
      <c r="G31" s="2"/>
      <c r="H31" s="2"/>
      <c r="I31" s="2"/>
      <c r="J31" s="2">
        <v>1.2</v>
      </c>
      <c r="K31" s="2"/>
      <c r="L31" s="2"/>
      <c r="M31" s="2"/>
      <c r="N31" s="2"/>
      <c r="O31" s="51"/>
    </row>
    <row r="32" spans="1:15" ht="25.5">
      <c r="A32" s="1"/>
      <c r="B32" s="168" t="s">
        <v>129</v>
      </c>
      <c r="C32" s="2"/>
      <c r="D32" s="2">
        <v>20</v>
      </c>
      <c r="E32" s="2"/>
      <c r="F32" s="2"/>
      <c r="G32" s="2"/>
      <c r="H32" s="2"/>
      <c r="I32" s="2"/>
      <c r="J32" s="2">
        <v>1</v>
      </c>
      <c r="K32" s="2"/>
      <c r="L32" s="2"/>
      <c r="M32" s="2"/>
      <c r="N32" s="2"/>
      <c r="O32" s="51"/>
    </row>
    <row r="33" spans="1:15" ht="15">
      <c r="A33" s="1">
        <v>13</v>
      </c>
      <c r="B33" s="94" t="s">
        <v>96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1"/>
    </row>
    <row r="34" spans="1:15" ht="15">
      <c r="A34" s="1">
        <v>14</v>
      </c>
      <c r="B34" s="94" t="s">
        <v>101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1"/>
    </row>
    <row r="35" spans="1:15" ht="15">
      <c r="A35" s="1">
        <v>15</v>
      </c>
      <c r="B35" s="94" t="s">
        <v>97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1"/>
    </row>
    <row r="36" spans="1:15" ht="15">
      <c r="A36" s="4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1"/>
    </row>
    <row r="37" spans="1:15" ht="15">
      <c r="A37" s="4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1"/>
    </row>
    <row r="38" spans="1:15" ht="15">
      <c r="A38" s="4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1"/>
    </row>
    <row r="39" spans="1:15" ht="15.75" thickBo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2"/>
    </row>
    <row r="40" ht="15.75" thickTop="1"/>
  </sheetData>
  <sheetProtection/>
  <mergeCells count="20">
    <mergeCell ref="K5:L5"/>
    <mergeCell ref="M5:O5"/>
    <mergeCell ref="H6:H7"/>
    <mergeCell ref="I6:I7"/>
    <mergeCell ref="J6:J7"/>
    <mergeCell ref="K6:K7"/>
    <mergeCell ref="L6:L7"/>
    <mergeCell ref="M6:M7"/>
    <mergeCell ref="N6:N7"/>
    <mergeCell ref="O6:O7"/>
    <mergeCell ref="B2:O2"/>
    <mergeCell ref="A4:A7"/>
    <mergeCell ref="B4:B7"/>
    <mergeCell ref="C4:C7"/>
    <mergeCell ref="D4:O4"/>
    <mergeCell ref="D5:D7"/>
    <mergeCell ref="E5:E7"/>
    <mergeCell ref="F5:F7"/>
    <mergeCell ref="G5:G7"/>
    <mergeCell ref="H5:J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zoomScalePageLayoutView="0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4" sqref="L24"/>
    </sheetView>
  </sheetViews>
  <sheetFormatPr defaultColWidth="8.796875" defaultRowHeight="15"/>
  <cols>
    <col min="1" max="1" width="4.3984375" style="16" customWidth="1"/>
    <col min="2" max="2" width="17.59765625" style="33" customWidth="1"/>
    <col min="3" max="3" width="12.5" style="33" customWidth="1"/>
    <col min="4" max="4" width="11.19921875" style="0" customWidth="1"/>
    <col min="5" max="5" width="14" style="0" customWidth="1"/>
    <col min="6" max="6" width="13.09765625" style="0" customWidth="1"/>
    <col min="7" max="7" width="9.5" style="0" customWidth="1"/>
    <col min="8" max="8" width="9.19921875" style="0" customWidth="1"/>
    <col min="9" max="9" width="9.59765625" style="0" customWidth="1"/>
  </cols>
  <sheetData>
    <row r="1" ht="15.75">
      <c r="B1" s="31" t="s">
        <v>82</v>
      </c>
    </row>
    <row r="2" spans="1:14" ht="20.25">
      <c r="A2" s="475" t="s">
        <v>109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9" ht="22.5" thickBot="1">
      <c r="A3" s="24"/>
      <c r="B3" s="34"/>
      <c r="C3" s="34"/>
      <c r="D3" s="24"/>
      <c r="E3" s="24"/>
      <c r="F3" s="24"/>
      <c r="G3" s="24"/>
      <c r="H3" s="24"/>
      <c r="I3" s="24"/>
    </row>
    <row r="4" spans="1:15" ht="15.75" thickTop="1">
      <c r="A4" s="486" t="s">
        <v>17</v>
      </c>
      <c r="B4" s="489" t="s">
        <v>15</v>
      </c>
      <c r="C4" s="490" t="s">
        <v>74</v>
      </c>
      <c r="D4" s="485" t="s">
        <v>56</v>
      </c>
      <c r="E4" s="485"/>
      <c r="F4" s="485"/>
      <c r="G4" s="485"/>
      <c r="H4" s="485"/>
      <c r="I4" s="485"/>
      <c r="J4" s="477" t="s">
        <v>57</v>
      </c>
      <c r="K4" s="477"/>
      <c r="L4" s="477"/>
      <c r="M4" s="477"/>
      <c r="N4" s="477"/>
      <c r="O4" s="478"/>
    </row>
    <row r="5" spans="1:15" ht="23.25" customHeight="1">
      <c r="A5" s="487"/>
      <c r="B5" s="489"/>
      <c r="C5" s="489"/>
      <c r="D5" s="482" t="s">
        <v>119</v>
      </c>
      <c r="E5" s="480" t="s">
        <v>51</v>
      </c>
      <c r="F5" s="480" t="s">
        <v>118</v>
      </c>
      <c r="G5" s="481" t="s">
        <v>120</v>
      </c>
      <c r="H5" s="481"/>
      <c r="I5" s="484"/>
      <c r="J5" s="476" t="s">
        <v>58</v>
      </c>
      <c r="K5" s="476"/>
      <c r="L5" s="476"/>
      <c r="M5" s="476" t="s">
        <v>59</v>
      </c>
      <c r="N5" s="476"/>
      <c r="O5" s="479"/>
    </row>
    <row r="6" spans="1:15" ht="63" customHeight="1">
      <c r="A6" s="488"/>
      <c r="B6" s="489"/>
      <c r="C6" s="489"/>
      <c r="D6" s="483"/>
      <c r="E6" s="481"/>
      <c r="F6" s="481"/>
      <c r="G6" s="37" t="s">
        <v>52</v>
      </c>
      <c r="H6" s="37" t="s">
        <v>53</v>
      </c>
      <c r="I6" s="38" t="s">
        <v>54</v>
      </c>
      <c r="J6" s="37" t="s">
        <v>52</v>
      </c>
      <c r="K6" s="37" t="s">
        <v>53</v>
      </c>
      <c r="L6" s="38" t="s">
        <v>54</v>
      </c>
      <c r="M6" s="37" t="s">
        <v>52</v>
      </c>
      <c r="N6" s="37" t="s">
        <v>53</v>
      </c>
      <c r="O6" s="38" t="s">
        <v>54</v>
      </c>
    </row>
    <row r="7" spans="1:15" s="26" customFormat="1" ht="13.5" customHeight="1">
      <c r="A7" s="27">
        <v>1</v>
      </c>
      <c r="B7" s="36">
        <v>2</v>
      </c>
      <c r="C7" s="27">
        <v>3</v>
      </c>
      <c r="D7" s="36">
        <v>4</v>
      </c>
      <c r="E7" s="27">
        <v>5</v>
      </c>
      <c r="F7" s="36">
        <v>6</v>
      </c>
      <c r="G7" s="27">
        <v>7</v>
      </c>
      <c r="H7" s="36">
        <v>8</v>
      </c>
      <c r="I7" s="27">
        <v>9</v>
      </c>
      <c r="J7" s="36">
        <v>10</v>
      </c>
      <c r="K7" s="27">
        <v>11</v>
      </c>
      <c r="L7" s="36">
        <v>12</v>
      </c>
      <c r="M7" s="27">
        <v>13</v>
      </c>
      <c r="N7" s="36">
        <v>14</v>
      </c>
      <c r="O7" s="92">
        <v>15</v>
      </c>
    </row>
    <row r="8" spans="1:15" s="130" customFormat="1" ht="31.5">
      <c r="A8" s="65" t="s">
        <v>45</v>
      </c>
      <c r="B8" s="127" t="s">
        <v>108</v>
      </c>
      <c r="C8" s="151" t="e">
        <f>#REF!</f>
        <v>#REF!</v>
      </c>
      <c r="D8" s="150"/>
      <c r="E8" s="67"/>
      <c r="F8" s="68"/>
      <c r="G8" s="68"/>
      <c r="H8" s="68"/>
      <c r="I8" s="69"/>
      <c r="J8" s="128"/>
      <c r="K8" s="128"/>
      <c r="L8" s="128"/>
      <c r="M8" s="128"/>
      <c r="N8" s="128"/>
      <c r="O8" s="129"/>
    </row>
    <row r="9" spans="1:15" s="139" customFormat="1" ht="19.5" customHeight="1">
      <c r="A9" s="131"/>
      <c r="B9" s="132" t="s">
        <v>110</v>
      </c>
      <c r="C9" s="133">
        <v>24101</v>
      </c>
      <c r="D9" s="149"/>
      <c r="E9" s="135"/>
      <c r="F9" s="135"/>
      <c r="G9" s="135"/>
      <c r="H9" s="135"/>
      <c r="I9" s="136"/>
      <c r="J9" s="137"/>
      <c r="K9" s="137"/>
      <c r="L9" s="137"/>
      <c r="M9" s="137"/>
      <c r="N9" s="137"/>
      <c r="O9" s="138"/>
    </row>
    <row r="10" spans="1:15" s="139" customFormat="1" ht="19.5" customHeight="1">
      <c r="A10" s="131"/>
      <c r="B10" s="132" t="s">
        <v>111</v>
      </c>
      <c r="C10" s="140" t="e">
        <f>C8-C9</f>
        <v>#REF!</v>
      </c>
      <c r="D10" s="141"/>
      <c r="E10" s="135"/>
      <c r="F10" s="135"/>
      <c r="G10" s="142"/>
      <c r="H10" s="142"/>
      <c r="I10" s="136"/>
      <c r="J10" s="137"/>
      <c r="K10" s="137"/>
      <c r="L10" s="137"/>
      <c r="M10" s="137"/>
      <c r="N10" s="137"/>
      <c r="O10" s="138"/>
    </row>
    <row r="11" spans="1:15" s="139" customFormat="1" ht="19.5" customHeight="1">
      <c r="A11" s="131"/>
      <c r="B11" s="143" t="s">
        <v>112</v>
      </c>
      <c r="C11" s="144" t="e">
        <f>C9/C8</f>
        <v>#REF!</v>
      </c>
      <c r="D11" s="141"/>
      <c r="E11" s="135"/>
      <c r="F11" s="135"/>
      <c r="G11" s="142"/>
      <c r="H11" s="142"/>
      <c r="I11" s="136"/>
      <c r="J11" s="137"/>
      <c r="K11" s="137"/>
      <c r="L11" s="137"/>
      <c r="M11" s="137"/>
      <c r="N11" s="137"/>
      <c r="O11" s="138"/>
    </row>
    <row r="12" spans="1:15" s="139" customFormat="1" ht="19.5" customHeight="1">
      <c r="A12" s="131"/>
      <c r="B12" s="145" t="s">
        <v>113</v>
      </c>
      <c r="C12" s="133">
        <v>9778</v>
      </c>
      <c r="D12" s="134"/>
      <c r="E12" s="135"/>
      <c r="F12" s="135"/>
      <c r="G12" s="142"/>
      <c r="H12" s="142"/>
      <c r="I12" s="136"/>
      <c r="J12" s="137"/>
      <c r="K12" s="137"/>
      <c r="L12" s="137"/>
      <c r="M12" s="137"/>
      <c r="N12" s="137"/>
      <c r="O12" s="138"/>
    </row>
    <row r="13" spans="1:15" s="139" customFormat="1" ht="19.5" customHeight="1">
      <c r="A13" s="131"/>
      <c r="B13" s="146"/>
      <c r="C13" s="147"/>
      <c r="D13" s="134"/>
      <c r="E13" s="135"/>
      <c r="F13" s="135"/>
      <c r="G13" s="142"/>
      <c r="H13" s="142"/>
      <c r="I13" s="136"/>
      <c r="J13" s="137"/>
      <c r="K13" s="137"/>
      <c r="L13" s="137"/>
      <c r="M13" s="137"/>
      <c r="N13" s="137"/>
      <c r="O13" s="138"/>
    </row>
    <row r="14" spans="1:15" s="139" customFormat="1" ht="18" customHeight="1">
      <c r="A14" s="1">
        <v>1</v>
      </c>
      <c r="B14" s="1" t="s">
        <v>87</v>
      </c>
      <c r="C14" s="148"/>
      <c r="D14" s="159"/>
      <c r="E14" s="160"/>
      <c r="F14" s="160"/>
      <c r="G14" s="161"/>
      <c r="H14" s="161"/>
      <c r="I14" s="166"/>
      <c r="J14" s="162"/>
      <c r="K14" s="162"/>
      <c r="L14" s="162"/>
      <c r="M14" s="162"/>
      <c r="N14" s="162"/>
      <c r="O14" s="163"/>
    </row>
    <row r="15" spans="1:15" s="139" customFormat="1" ht="18" customHeight="1">
      <c r="A15" s="1">
        <v>2</v>
      </c>
      <c r="B15" s="4" t="s">
        <v>98</v>
      </c>
      <c r="C15" s="164"/>
      <c r="E15" s="165"/>
      <c r="F15" s="165"/>
      <c r="G15" s="166"/>
      <c r="H15" s="166"/>
      <c r="I15" s="166"/>
      <c r="J15" s="162"/>
      <c r="K15" s="162"/>
      <c r="L15" s="162"/>
      <c r="M15" s="162"/>
      <c r="N15" s="162"/>
      <c r="O15" s="163"/>
    </row>
    <row r="16" spans="1:15" s="139" customFormat="1" ht="18" customHeight="1">
      <c r="A16" s="1">
        <v>3</v>
      </c>
      <c r="B16" s="2" t="s">
        <v>88</v>
      </c>
      <c r="C16" s="164"/>
      <c r="D16" s="159">
        <f>72+42+111+468+816</f>
        <v>1509</v>
      </c>
      <c r="E16" s="165"/>
      <c r="F16" s="165"/>
      <c r="G16" s="166">
        <v>1500</v>
      </c>
      <c r="H16" s="166">
        <v>3200</v>
      </c>
      <c r="I16" s="166"/>
      <c r="J16" s="162"/>
      <c r="K16" s="162"/>
      <c r="L16" s="162"/>
      <c r="M16" s="162"/>
      <c r="N16" s="162"/>
      <c r="O16" s="163"/>
    </row>
    <row r="17" spans="1:15" s="139" customFormat="1" ht="18" customHeight="1">
      <c r="A17" s="1">
        <v>4</v>
      </c>
      <c r="B17" s="2" t="s">
        <v>89</v>
      </c>
      <c r="C17" s="147"/>
      <c r="D17" s="134"/>
      <c r="E17" s="165"/>
      <c r="F17" s="165"/>
      <c r="G17" s="166"/>
      <c r="H17" s="166"/>
      <c r="I17" s="166"/>
      <c r="J17" s="162"/>
      <c r="K17" s="162"/>
      <c r="L17" s="162"/>
      <c r="M17" s="162"/>
      <c r="N17" s="162"/>
      <c r="O17" s="163"/>
    </row>
    <row r="18" spans="1:15" s="139" customFormat="1" ht="18" customHeight="1">
      <c r="A18" s="1">
        <v>5</v>
      </c>
      <c r="B18" s="2" t="s">
        <v>90</v>
      </c>
      <c r="C18" s="164"/>
      <c r="D18" s="159"/>
      <c r="E18" s="165"/>
      <c r="F18" s="165"/>
      <c r="G18" s="166"/>
      <c r="H18" s="166"/>
      <c r="I18" s="166"/>
      <c r="J18" s="162"/>
      <c r="K18" s="162"/>
      <c r="L18" s="162"/>
      <c r="M18" s="162"/>
      <c r="N18" s="162"/>
      <c r="O18" s="163"/>
    </row>
    <row r="19" spans="1:15" s="139" customFormat="1" ht="18" customHeight="1">
      <c r="A19" s="1">
        <v>6</v>
      </c>
      <c r="B19" s="2" t="s">
        <v>99</v>
      </c>
      <c r="C19" s="164"/>
      <c r="D19" s="159"/>
      <c r="E19" s="165"/>
      <c r="F19" s="165"/>
      <c r="G19" s="166"/>
      <c r="H19" s="166"/>
      <c r="I19" s="166"/>
      <c r="J19" s="162"/>
      <c r="K19" s="162"/>
      <c r="L19" s="162"/>
      <c r="M19" s="162"/>
      <c r="N19" s="162"/>
      <c r="O19" s="163"/>
    </row>
    <row r="20" spans="1:15" s="139" customFormat="1" ht="18" customHeight="1">
      <c r="A20" s="1">
        <v>7</v>
      </c>
      <c r="B20" s="2" t="s">
        <v>100</v>
      </c>
      <c r="C20" s="164"/>
      <c r="D20" s="159"/>
      <c r="E20" s="165"/>
      <c r="F20" s="165"/>
      <c r="G20" s="166"/>
      <c r="H20" s="166"/>
      <c r="I20" s="166"/>
      <c r="J20" s="162"/>
      <c r="K20" s="162"/>
      <c r="L20" s="162"/>
      <c r="M20" s="162"/>
      <c r="N20" s="162"/>
      <c r="O20" s="163"/>
    </row>
    <row r="21" spans="1:15" ht="18" customHeight="1">
      <c r="A21" s="1">
        <v>8</v>
      </c>
      <c r="B21" s="2" t="s">
        <v>91</v>
      </c>
      <c r="C21" s="164"/>
      <c r="D21" s="159"/>
      <c r="E21" s="165"/>
      <c r="F21" s="165"/>
      <c r="G21" s="166"/>
      <c r="H21" s="166"/>
      <c r="I21" s="166"/>
      <c r="J21" s="162"/>
      <c r="K21" s="162"/>
      <c r="L21" s="162"/>
      <c r="M21" s="162"/>
      <c r="N21" s="162"/>
      <c r="O21" s="163"/>
    </row>
    <row r="22" spans="1:15" ht="18" customHeight="1">
      <c r="A22" s="1">
        <v>9</v>
      </c>
      <c r="B22" s="2" t="s">
        <v>92</v>
      </c>
      <c r="C22" s="164"/>
      <c r="D22" s="159"/>
      <c r="E22" s="165"/>
      <c r="F22" s="165"/>
      <c r="G22" s="166"/>
      <c r="H22" s="166"/>
      <c r="I22" s="166"/>
      <c r="J22" s="162"/>
      <c r="K22" s="162"/>
      <c r="L22" s="162"/>
      <c r="M22" s="162"/>
      <c r="N22" s="162"/>
      <c r="O22" s="163"/>
    </row>
    <row r="23" spans="1:15" ht="18" customHeight="1">
      <c r="A23" s="1">
        <v>10</v>
      </c>
      <c r="B23" s="2" t="s">
        <v>93</v>
      </c>
      <c r="C23" s="164"/>
      <c r="D23" s="159">
        <f>160+150+181+205+210</f>
        <v>906</v>
      </c>
      <c r="E23" s="165">
        <f>150+135+162+194+205</f>
        <v>846</v>
      </c>
      <c r="F23" s="165"/>
      <c r="G23" s="166">
        <v>2300</v>
      </c>
      <c r="H23" s="166">
        <v>4500</v>
      </c>
      <c r="I23" s="166">
        <v>1000</v>
      </c>
      <c r="J23" s="162">
        <v>900</v>
      </c>
      <c r="K23" s="162">
        <v>1200</v>
      </c>
      <c r="L23" s="162">
        <v>600</v>
      </c>
      <c r="M23" s="162"/>
      <c r="N23" s="162"/>
      <c r="O23" s="163"/>
    </row>
    <row r="24" spans="1:15" ht="18" customHeight="1">
      <c r="A24" s="1">
        <v>11</v>
      </c>
      <c r="B24" s="4" t="s">
        <v>94</v>
      </c>
      <c r="C24" s="164"/>
      <c r="D24" s="159"/>
      <c r="E24" s="165"/>
      <c r="F24" s="165"/>
      <c r="G24" s="166"/>
      <c r="H24" s="166"/>
      <c r="I24" s="166"/>
      <c r="J24" s="162"/>
      <c r="K24" s="162"/>
      <c r="L24" s="162"/>
      <c r="M24" s="162"/>
      <c r="N24" s="162"/>
      <c r="O24" s="163"/>
    </row>
    <row r="25" spans="1:15" ht="18" customHeight="1">
      <c r="A25" s="1">
        <v>12</v>
      </c>
      <c r="B25" s="94" t="s">
        <v>95</v>
      </c>
      <c r="C25" s="164"/>
      <c r="D25" s="159"/>
      <c r="E25" s="165"/>
      <c r="F25" s="165"/>
      <c r="G25" s="166"/>
      <c r="H25" s="166"/>
      <c r="I25" s="166"/>
      <c r="J25" s="162"/>
      <c r="K25" s="162"/>
      <c r="L25" s="162"/>
      <c r="M25" s="162"/>
      <c r="N25" s="162"/>
      <c r="O25" s="163"/>
    </row>
    <row r="26" spans="1:15" ht="18" customHeight="1">
      <c r="A26" s="1">
        <v>13</v>
      </c>
      <c r="B26" s="94" t="s">
        <v>96</v>
      </c>
      <c r="C26" s="164"/>
      <c r="D26" s="159">
        <f>35+11+22+2+4</f>
        <v>74</v>
      </c>
      <c r="E26" s="165">
        <f>D26</f>
        <v>74</v>
      </c>
      <c r="F26" s="165">
        <f>8.4+2.64+5.28+0.48+0.96</f>
        <v>17.76</v>
      </c>
      <c r="G26" s="166">
        <f>(H26+I26)/2</f>
        <v>135</v>
      </c>
      <c r="H26" s="166">
        <v>250</v>
      </c>
      <c r="I26" s="166">
        <v>20</v>
      </c>
      <c r="J26" s="166">
        <f>(K26+L26)/2</f>
        <v>3920</v>
      </c>
      <c r="K26" s="162">
        <v>4800</v>
      </c>
      <c r="L26" s="162">
        <v>3040</v>
      </c>
      <c r="M26" s="162"/>
      <c r="N26" s="162"/>
      <c r="O26" s="163"/>
    </row>
    <row r="27" spans="1:15" ht="18" customHeight="1">
      <c r="A27" s="1">
        <v>14</v>
      </c>
      <c r="B27" s="94" t="s">
        <v>101</v>
      </c>
      <c r="C27" s="164"/>
      <c r="D27" s="159"/>
      <c r="E27" s="165"/>
      <c r="F27" s="165"/>
      <c r="G27" s="166"/>
      <c r="H27" s="166"/>
      <c r="I27" s="166"/>
      <c r="J27" s="162"/>
      <c r="K27" s="162"/>
      <c r="L27" s="162"/>
      <c r="M27" s="162"/>
      <c r="N27" s="162"/>
      <c r="O27" s="163"/>
    </row>
    <row r="28" spans="1:15" ht="18" customHeight="1">
      <c r="A28" s="1">
        <v>15</v>
      </c>
      <c r="B28" s="94" t="s">
        <v>97</v>
      </c>
      <c r="C28" s="164"/>
      <c r="D28" s="159"/>
      <c r="E28" s="165"/>
      <c r="F28" s="165"/>
      <c r="G28" s="166"/>
      <c r="H28" s="166"/>
      <c r="I28" s="166"/>
      <c r="J28" s="162"/>
      <c r="K28" s="162"/>
      <c r="L28" s="162"/>
      <c r="M28" s="162"/>
      <c r="N28" s="162"/>
      <c r="O28" s="163"/>
    </row>
    <row r="29" spans="1:15" ht="18" customHeight="1">
      <c r="A29" s="56"/>
      <c r="B29" s="56"/>
      <c r="C29" s="16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sheetProtection/>
  <mergeCells count="12">
    <mergeCell ref="B4:B6"/>
    <mergeCell ref="C4:C6"/>
    <mergeCell ref="A2:N2"/>
    <mergeCell ref="J5:L5"/>
    <mergeCell ref="J4:O4"/>
    <mergeCell ref="M5:O5"/>
    <mergeCell ref="E5:E6"/>
    <mergeCell ref="F5:F6"/>
    <mergeCell ref="D5:D6"/>
    <mergeCell ref="G5:I5"/>
    <mergeCell ref="D4:I4"/>
    <mergeCell ref="A4:A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&amp;L&amp;".VnAristote,Medium"&amp;10Phßng Ph¸t triÓn nhµ &amp; ThÞ tr­êng BÊt ®éng s¶n- Côc Qu¶n lý nhµ - Bé X©y dùng- Tel: 9760271/408.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PageLayoutView="0" workbookViewId="0" topLeftCell="A2">
      <selection activeCell="A8" sqref="A8:B22"/>
    </sheetView>
  </sheetViews>
  <sheetFormatPr defaultColWidth="8.796875" defaultRowHeight="15"/>
  <cols>
    <col min="1" max="1" width="5.5" style="16" customWidth="1"/>
    <col min="2" max="2" width="18.69921875" style="33" customWidth="1"/>
    <col min="3" max="3" width="10.5" style="0" customWidth="1"/>
    <col min="4" max="4" width="10.19921875" style="0" customWidth="1"/>
    <col min="5" max="5" width="10.8984375" style="0" customWidth="1"/>
    <col min="6" max="7" width="10.5" style="0" customWidth="1"/>
    <col min="8" max="8" width="10.69921875" style="0" customWidth="1"/>
  </cols>
  <sheetData>
    <row r="1" ht="15.75">
      <c r="B1" s="31" t="s">
        <v>86</v>
      </c>
    </row>
    <row r="2" spans="1:8" ht="20.25">
      <c r="A2" s="475" t="s">
        <v>55</v>
      </c>
      <c r="B2" s="475"/>
      <c r="C2" s="475"/>
      <c r="D2" s="475"/>
      <c r="E2" s="475"/>
      <c r="F2" s="475"/>
      <c r="G2" s="475"/>
      <c r="H2" s="475"/>
    </row>
    <row r="3" spans="1:8" ht="21.75">
      <c r="A3" s="24"/>
      <c r="B3" s="34"/>
      <c r="C3" s="24"/>
      <c r="D3" s="24"/>
      <c r="E3" s="24"/>
      <c r="F3" s="24"/>
      <c r="G3" s="24"/>
      <c r="H3" s="24"/>
    </row>
    <row r="4" spans="1:8" ht="16.5" thickBot="1">
      <c r="A4" s="32"/>
      <c r="B4" s="35"/>
      <c r="C4" s="25"/>
      <c r="E4" s="15"/>
      <c r="F4" s="15"/>
      <c r="G4" s="15"/>
      <c r="H4" s="25"/>
    </row>
    <row r="5" spans="1:8" ht="23.25" customHeight="1" thickTop="1">
      <c r="A5" s="493" t="s">
        <v>17</v>
      </c>
      <c r="B5" s="495" t="s">
        <v>3</v>
      </c>
      <c r="C5" s="496" t="s">
        <v>2</v>
      </c>
      <c r="D5" s="491" t="s">
        <v>60</v>
      </c>
      <c r="E5" s="498" t="s">
        <v>63</v>
      </c>
      <c r="F5" s="498"/>
      <c r="G5" s="498"/>
      <c r="H5" s="499" t="s">
        <v>66</v>
      </c>
    </row>
    <row r="6" spans="1:8" ht="35.25" customHeight="1">
      <c r="A6" s="494"/>
      <c r="B6" s="450"/>
      <c r="C6" s="497"/>
      <c r="D6" s="492"/>
      <c r="E6" s="37" t="s">
        <v>61</v>
      </c>
      <c r="F6" s="37" t="s">
        <v>64</v>
      </c>
      <c r="G6" s="37" t="s">
        <v>62</v>
      </c>
      <c r="H6" s="500"/>
    </row>
    <row r="7" spans="1:8" s="26" customFormat="1" ht="13.5" customHeight="1">
      <c r="A7" s="27">
        <v>1</v>
      </c>
      <c r="B7" s="36">
        <v>2</v>
      </c>
      <c r="C7" s="27">
        <v>3</v>
      </c>
      <c r="D7" s="36">
        <v>4</v>
      </c>
      <c r="E7" s="27">
        <v>5</v>
      </c>
      <c r="F7" s="36">
        <v>6</v>
      </c>
      <c r="G7" s="27">
        <v>7</v>
      </c>
      <c r="H7" s="85">
        <v>8</v>
      </c>
    </row>
    <row r="8" spans="1:8" s="26" customFormat="1" ht="15.75">
      <c r="A8" s="1">
        <v>1</v>
      </c>
      <c r="B8" s="1" t="s">
        <v>87</v>
      </c>
      <c r="C8" s="66"/>
      <c r="D8" s="67"/>
      <c r="E8" s="68"/>
      <c r="F8" s="68"/>
      <c r="G8" s="74"/>
      <c r="H8" s="75"/>
    </row>
    <row r="9" spans="1:8" ht="15.75">
      <c r="A9" s="1">
        <v>2</v>
      </c>
      <c r="B9" s="4" t="s">
        <v>98</v>
      </c>
      <c r="C9" s="64"/>
      <c r="D9" s="61"/>
      <c r="E9" s="61"/>
      <c r="F9" s="61"/>
      <c r="G9" s="72"/>
      <c r="H9" s="63"/>
    </row>
    <row r="10" spans="1:8" ht="15">
      <c r="A10" s="1">
        <v>3</v>
      </c>
      <c r="B10" s="2" t="s">
        <v>88</v>
      </c>
      <c r="C10" s="60"/>
      <c r="D10" s="61"/>
      <c r="E10" s="72"/>
      <c r="F10" s="72"/>
      <c r="G10" s="72"/>
      <c r="H10" s="63"/>
    </row>
    <row r="11" spans="1:8" ht="15">
      <c r="A11" s="1">
        <v>4</v>
      </c>
      <c r="B11" s="2" t="s">
        <v>89</v>
      </c>
      <c r="C11" s="60"/>
      <c r="D11" s="61"/>
      <c r="E11" s="72"/>
      <c r="F11" s="72"/>
      <c r="G11" s="72"/>
      <c r="H11" s="63"/>
    </row>
    <row r="12" spans="1:8" ht="15">
      <c r="A12" s="1">
        <v>5</v>
      </c>
      <c r="B12" s="2" t="s">
        <v>90</v>
      </c>
      <c r="C12" s="60"/>
      <c r="D12" s="61"/>
      <c r="E12" s="72"/>
      <c r="F12" s="72"/>
      <c r="G12" s="72"/>
      <c r="H12" s="63"/>
    </row>
    <row r="13" spans="1:8" ht="15">
      <c r="A13" s="1">
        <v>6</v>
      </c>
      <c r="B13" s="2" t="s">
        <v>99</v>
      </c>
      <c r="C13" s="60"/>
      <c r="D13" s="61"/>
      <c r="E13" s="72"/>
      <c r="F13" s="72"/>
      <c r="G13" s="72"/>
      <c r="H13" s="63"/>
    </row>
    <row r="14" spans="1:8" ht="15">
      <c r="A14" s="1">
        <v>7</v>
      </c>
      <c r="B14" s="2" t="s">
        <v>100</v>
      </c>
      <c r="C14" s="60"/>
      <c r="D14" s="61"/>
      <c r="E14" s="72"/>
      <c r="F14" s="72"/>
      <c r="G14" s="72"/>
      <c r="H14" s="63"/>
    </row>
    <row r="15" spans="1:8" ht="15">
      <c r="A15" s="1">
        <v>8</v>
      </c>
      <c r="B15" s="2" t="s">
        <v>91</v>
      </c>
      <c r="C15" s="60"/>
      <c r="D15" s="61"/>
      <c r="E15" s="72"/>
      <c r="F15" s="72"/>
      <c r="G15" s="72"/>
      <c r="H15" s="63"/>
    </row>
    <row r="16" spans="1:8" ht="15">
      <c r="A16" s="1">
        <v>9</v>
      </c>
      <c r="B16" s="2" t="s">
        <v>92</v>
      </c>
      <c r="C16" s="60"/>
      <c r="D16" s="61"/>
      <c r="E16" s="72"/>
      <c r="F16" s="72"/>
      <c r="G16" s="72"/>
      <c r="H16" s="63"/>
    </row>
    <row r="17" spans="1:8" ht="15.75">
      <c r="A17" s="1">
        <v>10</v>
      </c>
      <c r="B17" s="2" t="s">
        <v>93</v>
      </c>
      <c r="C17" s="64"/>
      <c r="D17" s="61"/>
      <c r="E17" s="72"/>
      <c r="F17" s="72"/>
      <c r="G17" s="72"/>
      <c r="H17" s="63"/>
    </row>
    <row r="18" spans="1:8" ht="15">
      <c r="A18" s="1">
        <v>11</v>
      </c>
      <c r="B18" s="4" t="s">
        <v>94</v>
      </c>
      <c r="C18" s="60"/>
      <c r="D18" s="61"/>
      <c r="E18" s="72"/>
      <c r="F18" s="72"/>
      <c r="G18" s="72"/>
      <c r="H18" s="63"/>
    </row>
    <row r="19" spans="1:8" ht="15">
      <c r="A19" s="1">
        <v>12</v>
      </c>
      <c r="B19" s="94" t="s">
        <v>95</v>
      </c>
      <c r="C19" s="60"/>
      <c r="D19" s="62"/>
      <c r="E19" s="73"/>
      <c r="F19" s="73"/>
      <c r="G19" s="73"/>
      <c r="H19" s="63"/>
    </row>
    <row r="20" spans="1:8" ht="15">
      <c r="A20" s="1">
        <v>13</v>
      </c>
      <c r="B20" s="94" t="s">
        <v>96</v>
      </c>
      <c r="C20" s="60"/>
      <c r="D20" s="62"/>
      <c r="E20" s="73"/>
      <c r="F20" s="73"/>
      <c r="G20" s="73"/>
      <c r="H20" s="63"/>
    </row>
    <row r="21" spans="1:8" ht="15.75">
      <c r="A21" s="1">
        <v>14</v>
      </c>
      <c r="B21" s="94" t="s">
        <v>101</v>
      </c>
      <c r="C21" s="64"/>
      <c r="D21" s="62"/>
      <c r="E21" s="73"/>
      <c r="F21" s="73"/>
      <c r="G21" s="73"/>
      <c r="H21" s="63"/>
    </row>
    <row r="22" spans="1:8" ht="15.75">
      <c r="A22" s="1">
        <v>15</v>
      </c>
      <c r="B22" s="94" t="s">
        <v>97</v>
      </c>
      <c r="C22" s="64"/>
      <c r="D22" s="62"/>
      <c r="E22" s="73"/>
      <c r="F22" s="73"/>
      <c r="G22" s="73"/>
      <c r="H22" s="63"/>
    </row>
    <row r="23" spans="1:8" ht="19.5" customHeight="1">
      <c r="A23" s="59"/>
      <c r="B23" s="70"/>
      <c r="C23" s="64"/>
      <c r="D23" s="62"/>
      <c r="E23" s="73"/>
      <c r="F23" s="73"/>
      <c r="G23" s="73"/>
      <c r="H23" s="63"/>
    </row>
    <row r="24" spans="1:8" ht="19.5" customHeight="1">
      <c r="A24" s="59"/>
      <c r="B24" s="70"/>
      <c r="C24" s="64"/>
      <c r="D24" s="62"/>
      <c r="E24" s="73"/>
      <c r="F24" s="73"/>
      <c r="G24" s="73"/>
      <c r="H24" s="63"/>
    </row>
    <row r="25" spans="1:8" ht="19.5" customHeight="1">
      <c r="A25" s="59"/>
      <c r="B25" s="70"/>
      <c r="C25" s="64"/>
      <c r="D25" s="62"/>
      <c r="E25" s="73"/>
      <c r="F25" s="73"/>
      <c r="G25" s="73"/>
      <c r="H25" s="63"/>
    </row>
    <row r="26" spans="1:8" ht="19.5" customHeight="1">
      <c r="A26" s="59"/>
      <c r="B26" s="70"/>
      <c r="C26" s="64"/>
      <c r="D26" s="62"/>
      <c r="E26" s="73"/>
      <c r="F26" s="73"/>
      <c r="G26" s="73"/>
      <c r="H26" s="63"/>
    </row>
    <row r="27" spans="1:8" ht="19.5" customHeight="1">
      <c r="A27" s="59"/>
      <c r="B27" s="71"/>
      <c r="C27" s="60"/>
      <c r="D27" s="62"/>
      <c r="E27" s="73"/>
      <c r="F27" s="73"/>
      <c r="G27" s="73"/>
      <c r="H27" s="63"/>
    </row>
    <row r="28" spans="1:8" ht="19.5" customHeight="1">
      <c r="A28" s="59"/>
      <c r="B28" s="71"/>
      <c r="C28" s="60"/>
      <c r="D28" s="62"/>
      <c r="E28" s="73"/>
      <c r="F28" s="73"/>
      <c r="G28" s="73"/>
      <c r="H28" s="63"/>
    </row>
    <row r="29" spans="1:8" ht="19.5" customHeight="1">
      <c r="A29" s="59"/>
      <c r="B29" s="71"/>
      <c r="C29" s="60"/>
      <c r="D29" s="62"/>
      <c r="E29" s="73"/>
      <c r="F29" s="73"/>
      <c r="G29" s="73"/>
      <c r="H29" s="63"/>
    </row>
    <row r="30" spans="1:8" ht="15">
      <c r="A30" s="76"/>
      <c r="B30" s="77"/>
      <c r="C30" s="78"/>
      <c r="D30" s="79"/>
      <c r="E30" s="80"/>
      <c r="F30" s="80"/>
      <c r="G30" s="80"/>
      <c r="H30" s="81"/>
    </row>
  </sheetData>
  <sheetProtection/>
  <mergeCells count="7">
    <mergeCell ref="D5:D6"/>
    <mergeCell ref="A2:H2"/>
    <mergeCell ref="A5:A6"/>
    <mergeCell ref="B5:B6"/>
    <mergeCell ref="C5:C6"/>
    <mergeCell ref="E5:G5"/>
    <mergeCell ref="H5:H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&amp;L&amp;".VnAristote,Medium"&amp;10Phßng Ph¸t triÓn nhµ &amp; ThÞ tr­êng BÊt ®éng s¶n- Côc Qu¶n lý nhµ- Bé X©y dùng-Tel:9760271/408.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3">
      <selection activeCell="F9" sqref="F9"/>
    </sheetView>
  </sheetViews>
  <sheetFormatPr defaultColWidth="8.796875" defaultRowHeight="15"/>
  <cols>
    <col min="1" max="1" width="3.69921875" style="235" customWidth="1"/>
    <col min="2" max="2" width="49" style="232" customWidth="1"/>
    <col min="3" max="3" width="12" style="232" customWidth="1"/>
    <col min="4" max="4" width="18.69921875" style="232" customWidth="1"/>
    <col min="5" max="5" width="21.59765625" style="232" customWidth="1"/>
    <col min="6" max="6" width="20.69921875" style="232" customWidth="1"/>
    <col min="7" max="16384" width="9" style="232" customWidth="1"/>
  </cols>
  <sheetData>
    <row r="1" spans="1:6" ht="30" customHeight="1">
      <c r="A1" s="383" t="s">
        <v>358</v>
      </c>
      <c r="B1" s="368"/>
      <c r="F1" s="105" t="s">
        <v>175</v>
      </c>
    </row>
    <row r="2" spans="1:2" ht="18" customHeight="1">
      <c r="A2" s="383" t="s">
        <v>309</v>
      </c>
      <c r="B2" s="368"/>
    </row>
    <row r="3" ht="18" customHeight="1">
      <c r="A3" s="239"/>
    </row>
    <row r="4" spans="1:6" ht="19.5">
      <c r="A4" s="388" t="s">
        <v>167</v>
      </c>
      <c r="B4" s="388"/>
      <c r="C4" s="388"/>
      <c r="D4" s="388"/>
      <c r="E4" s="388"/>
      <c r="F4" s="388"/>
    </row>
    <row r="5" spans="1:6" ht="24.75" customHeight="1">
      <c r="A5" s="342"/>
      <c r="B5" s="342"/>
      <c r="C5" s="342"/>
      <c r="D5" s="342"/>
      <c r="E5" s="342"/>
      <c r="F5" s="342"/>
    </row>
    <row r="6" spans="1:6" s="233" customFormat="1" ht="24.75" customHeight="1">
      <c r="A6" s="389" t="s">
        <v>0</v>
      </c>
      <c r="B6" s="389" t="s">
        <v>137</v>
      </c>
      <c r="C6" s="389" t="s">
        <v>172</v>
      </c>
      <c r="D6" s="384" t="s">
        <v>359</v>
      </c>
      <c r="E6" s="384" t="s">
        <v>250</v>
      </c>
      <c r="F6" s="387"/>
    </row>
    <row r="7" spans="1:24" s="237" customFormat="1" ht="24" customHeight="1">
      <c r="A7" s="390"/>
      <c r="B7" s="390"/>
      <c r="C7" s="390"/>
      <c r="D7" s="385"/>
      <c r="E7" s="345">
        <v>2020</v>
      </c>
      <c r="F7" s="345">
        <v>2030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</row>
    <row r="8" spans="1:24" s="237" customFormat="1" ht="13.5" customHeight="1" hidden="1">
      <c r="A8" s="391"/>
      <c r="B8" s="391"/>
      <c r="C8" s="391"/>
      <c r="D8" s="386"/>
      <c r="E8" s="344">
        <v>2015</v>
      </c>
      <c r="F8" s="344">
        <v>2020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</row>
    <row r="9" spans="1:24" s="237" customFormat="1" ht="19.5" customHeight="1">
      <c r="A9" s="343">
        <v>1</v>
      </c>
      <c r="B9" s="343">
        <v>2</v>
      </c>
      <c r="C9" s="349">
        <v>3</v>
      </c>
      <c r="D9" s="345">
        <v>4</v>
      </c>
      <c r="E9" s="345">
        <v>5</v>
      </c>
      <c r="F9" s="345">
        <v>6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</row>
    <row r="10" spans="1:24" ht="19.5" customHeight="1">
      <c r="A10" s="290">
        <v>1</v>
      </c>
      <c r="B10" s="291" t="s">
        <v>246</v>
      </c>
      <c r="C10" s="291"/>
      <c r="D10" s="291"/>
      <c r="E10" s="291"/>
      <c r="F10" s="291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6" ht="19.5" customHeight="1">
      <c r="A11" s="292" t="s">
        <v>144</v>
      </c>
      <c r="B11" s="293" t="s">
        <v>142</v>
      </c>
      <c r="C11" s="319" t="s">
        <v>173</v>
      </c>
      <c r="D11" s="293"/>
      <c r="E11" s="293"/>
      <c r="F11" s="293"/>
    </row>
    <row r="12" spans="1:6" ht="19.5" customHeight="1">
      <c r="A12" s="292" t="s">
        <v>145</v>
      </c>
      <c r="B12" s="293" t="s">
        <v>140</v>
      </c>
      <c r="C12" s="319" t="s">
        <v>173</v>
      </c>
      <c r="D12" s="293"/>
      <c r="E12" s="293"/>
      <c r="F12" s="293"/>
    </row>
    <row r="13" spans="1:24" s="237" customFormat="1" ht="19.5" customHeight="1">
      <c r="A13" s="292" t="s">
        <v>146</v>
      </c>
      <c r="B13" s="293" t="s">
        <v>141</v>
      </c>
      <c r="C13" s="319" t="s">
        <v>173</v>
      </c>
      <c r="D13" s="293"/>
      <c r="E13" s="293"/>
      <c r="F13" s="293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</row>
    <row r="14" spans="1:24" ht="19.5" customHeight="1">
      <c r="A14" s="294">
        <v>2</v>
      </c>
      <c r="B14" s="295" t="s">
        <v>143</v>
      </c>
      <c r="C14" s="295"/>
      <c r="D14" s="295"/>
      <c r="E14" s="295"/>
      <c r="F14" s="295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6" ht="19.5" customHeight="1">
      <c r="A15" s="292" t="s">
        <v>144</v>
      </c>
      <c r="B15" s="293" t="s">
        <v>142</v>
      </c>
      <c r="C15" s="292" t="s">
        <v>187</v>
      </c>
      <c r="D15" s="296"/>
      <c r="E15" s="296"/>
      <c r="F15" s="296"/>
    </row>
    <row r="16" spans="1:6" ht="19.5" customHeight="1">
      <c r="A16" s="292" t="s">
        <v>145</v>
      </c>
      <c r="B16" s="293" t="s">
        <v>140</v>
      </c>
      <c r="C16" s="292" t="s">
        <v>187</v>
      </c>
      <c r="D16" s="296"/>
      <c r="E16" s="296"/>
      <c r="F16" s="296"/>
    </row>
    <row r="17" spans="1:6" ht="19.5" customHeight="1">
      <c r="A17" s="297" t="s">
        <v>146</v>
      </c>
      <c r="B17" s="298" t="s">
        <v>141</v>
      </c>
      <c r="C17" s="297" t="s">
        <v>187</v>
      </c>
      <c r="D17" s="346"/>
      <c r="E17" s="346"/>
      <c r="F17" s="346"/>
    </row>
    <row r="18" spans="2:3" ht="18" customHeight="1">
      <c r="B18" s="26"/>
      <c r="C18" s="26"/>
    </row>
    <row r="19" spans="1:6" ht="18" customHeight="1">
      <c r="A19" s="238"/>
      <c r="B19" s="320" t="s">
        <v>169</v>
      </c>
      <c r="C19" s="238"/>
      <c r="E19" s="234" t="s">
        <v>261</v>
      </c>
      <c r="F19" s="238"/>
    </row>
    <row r="20" ht="18" customHeight="1">
      <c r="E20" s="233" t="s">
        <v>170</v>
      </c>
    </row>
    <row r="21" ht="18" customHeight="1">
      <c r="E21" s="236" t="s">
        <v>171</v>
      </c>
    </row>
    <row r="22" ht="18" customHeight="1">
      <c r="E22" s="236"/>
    </row>
    <row r="23" ht="18" customHeight="1">
      <c r="E23" s="236"/>
    </row>
    <row r="24" ht="18.75">
      <c r="E24" s="236"/>
    </row>
    <row r="25" ht="18.75">
      <c r="E25" s="236"/>
    </row>
    <row r="26" spans="1:2" ht="18" customHeight="1">
      <c r="A26" s="365"/>
      <c r="B26" s="365"/>
    </row>
    <row r="27" spans="1:6" ht="18" customHeight="1">
      <c r="A27" s="365"/>
      <c r="B27" s="365"/>
      <c r="C27" s="365"/>
      <c r="D27" s="365"/>
      <c r="E27" s="365"/>
      <c r="F27" s="365"/>
    </row>
    <row r="28" spans="1:6" ht="18" customHeight="1">
      <c r="A28" s="365"/>
      <c r="B28" s="365"/>
      <c r="C28" s="365"/>
      <c r="D28" s="365"/>
      <c r="E28" s="365"/>
      <c r="F28" s="365"/>
    </row>
    <row r="29" spans="1:6" ht="35.25" customHeight="1">
      <c r="A29" s="365"/>
      <c r="B29" s="365"/>
      <c r="C29" s="365"/>
      <c r="D29" s="365"/>
      <c r="E29" s="365"/>
      <c r="F29" s="365"/>
    </row>
  </sheetData>
  <sheetProtection/>
  <mergeCells count="12">
    <mergeCell ref="A28:F28"/>
    <mergeCell ref="A26:B26"/>
    <mergeCell ref="A27:F27"/>
    <mergeCell ref="A29:F29"/>
    <mergeCell ref="A1:B1"/>
    <mergeCell ref="A2:B2"/>
    <mergeCell ref="D6:D8"/>
    <mergeCell ref="E6:F6"/>
    <mergeCell ref="A4:F4"/>
    <mergeCell ref="A6:A8"/>
    <mergeCell ref="B6:B8"/>
    <mergeCell ref="C6:C8"/>
  </mergeCells>
  <printOptions horizontalCentered="1"/>
  <pageMargins left="0.5511811023622047" right="0.35433070866141736" top="0.2755905511811024" bottom="0.1968503937007874" header="0.5118110236220472" footer="0.5118110236220472"/>
  <pageSetup fitToHeight="1" fitToWidth="1" horizontalDpi="600" verticalDpi="600" orientation="landscape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8" sqref="D18"/>
    </sheetView>
  </sheetViews>
  <sheetFormatPr defaultColWidth="8.796875" defaultRowHeight="15"/>
  <cols>
    <col min="1" max="1" width="3.69921875" style="0" customWidth="1"/>
    <col min="2" max="2" width="29" style="0" customWidth="1"/>
    <col min="3" max="3" width="16.8984375" style="0" customWidth="1"/>
    <col min="4" max="4" width="15.69921875" style="0" customWidth="1"/>
    <col min="5" max="5" width="16.69921875" style="0" customWidth="1"/>
  </cols>
  <sheetData>
    <row r="1" ht="15.75">
      <c r="A1" s="3" t="s">
        <v>83</v>
      </c>
    </row>
    <row r="2" spans="1:5" ht="19.5">
      <c r="A2" s="501" t="s">
        <v>70</v>
      </c>
      <c r="B2" s="501"/>
      <c r="C2" s="501"/>
      <c r="D2" s="501"/>
      <c r="E2" s="501"/>
    </row>
    <row r="3" spans="1:5" ht="15.75" thickBot="1">
      <c r="A3" s="5"/>
      <c r="B3" s="6"/>
      <c r="C3" s="6"/>
      <c r="D3" s="6"/>
      <c r="E3" s="6"/>
    </row>
    <row r="4" spans="1:5" s="3" customFormat="1" ht="34.5" customHeight="1" thickTop="1">
      <c r="A4" s="502" t="s">
        <v>17</v>
      </c>
      <c r="B4" s="434" t="s">
        <v>73</v>
      </c>
      <c r="C4" s="434" t="s">
        <v>71</v>
      </c>
      <c r="D4" s="434" t="s">
        <v>72</v>
      </c>
      <c r="E4" s="504" t="s">
        <v>9</v>
      </c>
    </row>
    <row r="5" spans="1:5" s="3" customFormat="1" ht="44.25" customHeight="1">
      <c r="A5" s="503"/>
      <c r="B5" s="375"/>
      <c r="C5" s="375"/>
      <c r="D5" s="375"/>
      <c r="E5" s="505"/>
    </row>
    <row r="6" spans="1:5" s="15" customFormat="1" ht="15.75">
      <c r="A6" s="82">
        <v>1</v>
      </c>
      <c r="B6" s="58">
        <v>2</v>
      </c>
      <c r="C6" s="82">
        <v>3</v>
      </c>
      <c r="D6" s="58">
        <v>4</v>
      </c>
      <c r="E6" s="83">
        <v>5</v>
      </c>
    </row>
    <row r="7" spans="1:5" ht="15" customHeight="1">
      <c r="A7" s="40"/>
      <c r="B7" s="19"/>
      <c r="C7" s="19"/>
      <c r="D7" s="19"/>
      <c r="E7" s="41"/>
    </row>
    <row r="8" spans="1:5" ht="15" customHeight="1">
      <c r="A8" s="42"/>
      <c r="B8" s="20"/>
      <c r="C8" s="20"/>
      <c r="D8" s="20"/>
      <c r="E8" s="43"/>
    </row>
    <row r="9" spans="1:5" ht="15">
      <c r="A9" s="42"/>
      <c r="B9" s="20"/>
      <c r="C9" s="20"/>
      <c r="D9" s="20"/>
      <c r="E9" s="43"/>
    </row>
    <row r="10" spans="1:5" ht="15">
      <c r="A10" s="42"/>
      <c r="B10" s="20"/>
      <c r="C10" s="20"/>
      <c r="D10" s="20"/>
      <c r="E10" s="43"/>
    </row>
    <row r="11" spans="1:5" ht="15">
      <c r="A11" s="42"/>
      <c r="B11" s="20"/>
      <c r="C11" s="20"/>
      <c r="D11" s="20"/>
      <c r="E11" s="43"/>
    </row>
    <row r="12" spans="1:5" ht="15">
      <c r="A12" s="42"/>
      <c r="B12" s="20"/>
      <c r="C12" s="20"/>
      <c r="D12" s="20"/>
      <c r="E12" s="43"/>
    </row>
    <row r="13" spans="1:5" ht="15">
      <c r="A13" s="42"/>
      <c r="B13" s="20"/>
      <c r="C13" s="20"/>
      <c r="D13" s="20"/>
      <c r="E13" s="43"/>
    </row>
    <row r="14" spans="1:5" ht="15.75">
      <c r="A14" s="42"/>
      <c r="B14" s="21"/>
      <c r="C14" s="21"/>
      <c r="D14" s="21"/>
      <c r="E14" s="43"/>
    </row>
    <row r="15" spans="1:5" ht="15">
      <c r="A15" s="42"/>
      <c r="B15" s="20"/>
      <c r="C15" s="20"/>
      <c r="D15" s="20"/>
      <c r="E15" s="43"/>
    </row>
    <row r="16" spans="1:5" ht="15">
      <c r="A16" s="42"/>
      <c r="B16" s="20"/>
      <c r="C16" s="20"/>
      <c r="D16" s="20"/>
      <c r="E16" s="43"/>
    </row>
    <row r="17" spans="1:5" ht="15">
      <c r="A17" s="42"/>
      <c r="B17" s="20"/>
      <c r="C17" s="20"/>
      <c r="D17" s="20"/>
      <c r="E17" s="43"/>
    </row>
    <row r="18" spans="1:5" ht="15">
      <c r="A18" s="42"/>
      <c r="B18" s="20"/>
      <c r="C18" s="20"/>
      <c r="D18" s="20"/>
      <c r="E18" s="43"/>
    </row>
    <row r="19" spans="1:5" ht="15">
      <c r="A19" s="42"/>
      <c r="B19" s="20"/>
      <c r="C19" s="20"/>
      <c r="D19" s="20"/>
      <c r="E19" s="43"/>
    </row>
    <row r="20" spans="1:5" ht="15">
      <c r="A20" s="42"/>
      <c r="B20" s="20"/>
      <c r="C20" s="20"/>
      <c r="D20" s="20"/>
      <c r="E20" s="43"/>
    </row>
    <row r="21" spans="1:5" ht="15">
      <c r="A21" s="42"/>
      <c r="B21" s="20"/>
      <c r="C21" s="20"/>
      <c r="D21" s="20"/>
      <c r="E21" s="43"/>
    </row>
    <row r="22" spans="1:5" ht="15">
      <c r="A22" s="42"/>
      <c r="B22" s="20"/>
      <c r="C22" s="20"/>
      <c r="D22" s="20"/>
      <c r="E22" s="43"/>
    </row>
    <row r="23" spans="1:5" ht="15">
      <c r="A23" s="42"/>
      <c r="B23" s="20"/>
      <c r="C23" s="20"/>
      <c r="D23" s="20"/>
      <c r="E23" s="43"/>
    </row>
    <row r="24" spans="1:5" ht="15">
      <c r="A24" s="42"/>
      <c r="B24" s="20"/>
      <c r="C24" s="20"/>
      <c r="D24" s="20"/>
      <c r="E24" s="43"/>
    </row>
    <row r="25" spans="1:5" ht="15">
      <c r="A25" s="42"/>
      <c r="B25" s="20"/>
      <c r="C25" s="20"/>
      <c r="D25" s="20"/>
      <c r="E25" s="43"/>
    </row>
    <row r="26" spans="1:5" ht="15.75" thickBot="1">
      <c r="A26" s="44"/>
      <c r="B26" s="45"/>
      <c r="C26" s="45"/>
      <c r="D26" s="45"/>
      <c r="E26" s="46"/>
    </row>
    <row r="27" ht="15.75" thickTop="1"/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" right="0" top="1" bottom="1" header="0.5" footer="0.5"/>
  <pageSetup horizontalDpi="600" verticalDpi="600" orientation="portrait" paperSize="9" r:id="rId1"/>
  <headerFooter alignWithMargins="0">
    <oddFooter>&amp;L&amp;".VnAristote,Medium"&amp;10Phßng ph¸t triÓn nhµ &amp; ThÞ tr­êng BÊt ®éng s¶n- Côc Qu¶n lý nhµ- Bé X©y dùng- Tel: 9760271/408.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218" customWidth="1"/>
    <col min="2" max="2" width="1.1015625" style="218" customWidth="1"/>
    <col min="3" max="3" width="28.09765625" style="218" customWidth="1"/>
    <col min="4" max="16384" width="8" style="218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S8" sqref="S8"/>
    </sheetView>
  </sheetViews>
  <sheetFormatPr defaultColWidth="8.796875" defaultRowHeight="15"/>
  <cols>
    <col min="1" max="1" width="3.19921875" style="14" customWidth="1"/>
    <col min="2" max="2" width="17" style="14" customWidth="1"/>
    <col min="3" max="3" width="9" style="14" customWidth="1"/>
    <col min="4" max="4" width="8.59765625" style="14" customWidth="1"/>
    <col min="5" max="5" width="6.8984375" style="14" customWidth="1"/>
    <col min="6" max="6" width="8" style="14" customWidth="1"/>
    <col min="7" max="7" width="6.5" style="14" customWidth="1"/>
    <col min="8" max="8" width="8.3984375" style="14" customWidth="1"/>
    <col min="9" max="9" width="6.09765625" style="14" customWidth="1"/>
    <col min="10" max="10" width="7.8984375" style="14" customWidth="1"/>
    <col min="11" max="12" width="8.8984375" style="14" customWidth="1"/>
    <col min="13" max="13" width="6.59765625" style="14" customWidth="1"/>
    <col min="14" max="14" width="8.5" style="14" customWidth="1"/>
    <col min="15" max="15" width="5.59765625" style="14" bestFit="1" customWidth="1"/>
    <col min="16" max="16" width="7.69921875" style="14" customWidth="1"/>
    <col min="17" max="17" width="5.5" style="14" bestFit="1" customWidth="1"/>
    <col min="18" max="18" width="8.5" style="14" customWidth="1"/>
    <col min="19" max="19" width="9" style="14" customWidth="1"/>
    <col min="20" max="20" width="8.69921875" style="14" customWidth="1"/>
    <col min="21" max="21" width="6.69921875" style="14" customWidth="1"/>
    <col min="22" max="22" width="8.69921875" style="14" customWidth="1"/>
    <col min="23" max="16384" width="9" style="14" customWidth="1"/>
  </cols>
  <sheetData>
    <row r="1" ht="15.75">
      <c r="A1" s="3" t="s">
        <v>77</v>
      </c>
    </row>
    <row r="2" spans="1:14" ht="23.25" customHeight="1">
      <c r="A2" s="392" t="s">
        <v>139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.75">
      <c r="A3" s="7"/>
      <c r="B3" s="8"/>
      <c r="C3" s="9"/>
      <c r="D3" s="9"/>
      <c r="E3" s="10"/>
      <c r="F3" s="11"/>
      <c r="G3" s="28"/>
      <c r="H3" s="28"/>
      <c r="I3" s="29"/>
      <c r="J3" s="29"/>
      <c r="K3" s="29"/>
      <c r="L3" s="29"/>
      <c r="M3" s="30"/>
      <c r="N3" s="30"/>
    </row>
    <row r="4" spans="1:22" s="13" customFormat="1" ht="15.75" customHeight="1">
      <c r="A4" s="402" t="s">
        <v>0</v>
      </c>
      <c r="B4" s="400" t="s">
        <v>3</v>
      </c>
      <c r="C4" s="393">
        <v>2003</v>
      </c>
      <c r="D4" s="394"/>
      <c r="E4" s="394"/>
      <c r="F4" s="394"/>
      <c r="G4" s="393">
        <v>2010</v>
      </c>
      <c r="H4" s="394"/>
      <c r="I4" s="394"/>
      <c r="J4" s="394"/>
      <c r="K4" s="394"/>
      <c r="L4" s="394"/>
      <c r="M4" s="394"/>
      <c r="N4" s="395"/>
      <c r="O4" s="393">
        <v>2020</v>
      </c>
      <c r="P4" s="394"/>
      <c r="Q4" s="394"/>
      <c r="R4" s="394"/>
      <c r="S4" s="394"/>
      <c r="T4" s="394"/>
      <c r="U4" s="394"/>
      <c r="V4" s="395"/>
    </row>
    <row r="5" spans="1:22" s="13" customFormat="1" ht="28.5" customHeight="1">
      <c r="A5" s="403"/>
      <c r="B5" s="401"/>
      <c r="C5" s="396" t="s">
        <v>135</v>
      </c>
      <c r="D5" s="397"/>
      <c r="E5" s="398" t="s">
        <v>136</v>
      </c>
      <c r="F5" s="398" t="s">
        <v>28</v>
      </c>
      <c r="G5" s="396" t="s">
        <v>23</v>
      </c>
      <c r="H5" s="397"/>
      <c r="I5" s="396" t="s">
        <v>24</v>
      </c>
      <c r="J5" s="397"/>
      <c r="K5" s="396" t="s">
        <v>16</v>
      </c>
      <c r="L5" s="397"/>
      <c r="M5" s="398" t="s">
        <v>22</v>
      </c>
      <c r="N5" s="398" t="s">
        <v>28</v>
      </c>
      <c r="O5" s="396" t="s">
        <v>23</v>
      </c>
      <c r="P5" s="397"/>
      <c r="Q5" s="396" t="s">
        <v>24</v>
      </c>
      <c r="R5" s="397"/>
      <c r="S5" s="396" t="s">
        <v>16</v>
      </c>
      <c r="T5" s="397"/>
      <c r="U5" s="398" t="s">
        <v>22</v>
      </c>
      <c r="V5" s="398" t="s">
        <v>28</v>
      </c>
    </row>
    <row r="6" spans="1:22" s="13" customFormat="1" ht="71.25">
      <c r="A6" s="403"/>
      <c r="B6" s="401"/>
      <c r="C6" s="88" t="s">
        <v>20</v>
      </c>
      <c r="D6" s="89" t="s">
        <v>21</v>
      </c>
      <c r="E6" s="399"/>
      <c r="F6" s="399"/>
      <c r="G6" s="90" t="s">
        <v>147</v>
      </c>
      <c r="H6" s="90" t="s">
        <v>20</v>
      </c>
      <c r="I6" s="90" t="s">
        <v>147</v>
      </c>
      <c r="J6" s="90" t="s">
        <v>20</v>
      </c>
      <c r="K6" s="88" t="s">
        <v>20</v>
      </c>
      <c r="L6" s="89" t="s">
        <v>21</v>
      </c>
      <c r="M6" s="399"/>
      <c r="N6" s="399"/>
      <c r="O6" s="90" t="str">
        <f>G6</f>
        <v>Tû lÖ t¨ng mçi n¨m (%)</v>
      </c>
      <c r="P6" s="90" t="s">
        <v>20</v>
      </c>
      <c r="Q6" s="90" t="str">
        <f>I6</f>
        <v>Tû lÖ t¨ng mçi n¨m (%)</v>
      </c>
      <c r="R6" s="90" t="s">
        <v>20</v>
      </c>
      <c r="S6" s="88" t="s">
        <v>20</v>
      </c>
      <c r="T6" s="89" t="s">
        <v>21</v>
      </c>
      <c r="U6" s="399"/>
      <c r="V6" s="399"/>
    </row>
    <row r="7" spans="1:22" s="55" customFormat="1" ht="12.75">
      <c r="A7" s="53">
        <v>1</v>
      </c>
      <c r="B7" s="54">
        <v>2</v>
      </c>
      <c r="C7" s="53">
        <v>3</v>
      </c>
      <c r="D7" s="54">
        <v>4</v>
      </c>
      <c r="E7" s="53">
        <v>5</v>
      </c>
      <c r="F7" s="54">
        <v>6</v>
      </c>
      <c r="G7" s="53">
        <v>11</v>
      </c>
      <c r="H7" s="54">
        <v>12</v>
      </c>
      <c r="I7" s="53">
        <v>13</v>
      </c>
      <c r="J7" s="54">
        <v>14</v>
      </c>
      <c r="K7" s="53">
        <v>15</v>
      </c>
      <c r="L7" s="54">
        <v>16</v>
      </c>
      <c r="M7" s="53">
        <v>17</v>
      </c>
      <c r="N7" s="54">
        <v>18</v>
      </c>
      <c r="O7" s="53">
        <v>19</v>
      </c>
      <c r="P7" s="54">
        <v>20</v>
      </c>
      <c r="Q7" s="53">
        <v>21</v>
      </c>
      <c r="R7" s="54">
        <v>22</v>
      </c>
      <c r="S7" s="53">
        <v>23</v>
      </c>
      <c r="T7" s="54">
        <v>24</v>
      </c>
      <c r="U7" s="53">
        <v>25</v>
      </c>
      <c r="V7" s="54">
        <v>26</v>
      </c>
    </row>
    <row r="8" spans="1:22" ht="15">
      <c r="A8" s="1">
        <v>1</v>
      </c>
      <c r="B8" s="1" t="s">
        <v>87</v>
      </c>
      <c r="C8" s="97" t="e">
        <f>#REF!</f>
        <v>#REF!</v>
      </c>
      <c r="D8" s="102" t="e">
        <f>#REF!</f>
        <v>#REF!</v>
      </c>
      <c r="E8" s="214" t="e">
        <f>#REF!</f>
        <v>#REF!</v>
      </c>
      <c r="F8" s="97" t="e">
        <f aca="true" t="shared" si="0" ref="F8:F22">C8*0.1654</f>
        <v>#REF!</v>
      </c>
      <c r="G8" s="99">
        <v>1</v>
      </c>
      <c r="H8" s="102">
        <v>12157</v>
      </c>
      <c r="I8" s="100" t="e">
        <f>#REF!</f>
        <v>#REF!</v>
      </c>
      <c r="J8" s="102">
        <v>17226</v>
      </c>
      <c r="K8" s="97" t="e">
        <f aca="true" t="shared" si="1" ref="K8:K22">C8+H8+J8</f>
        <v>#REF!</v>
      </c>
      <c r="L8" s="97" t="e">
        <f aca="true" t="shared" si="2" ref="L8:L22">K8/E8</f>
        <v>#REF!</v>
      </c>
      <c r="M8" s="99" t="e">
        <f aca="true" t="shared" si="3" ref="M8:M22">E8</f>
        <v>#REF!</v>
      </c>
      <c r="N8" s="97" t="e">
        <f aca="true" t="shared" si="4" ref="N8:N22">K8*0.1654</f>
        <v>#REF!</v>
      </c>
      <c r="O8" s="99">
        <f>G8-0.1</f>
        <v>0.9</v>
      </c>
      <c r="P8" s="97" t="e">
        <f>#REF!</f>
        <v>#REF!</v>
      </c>
      <c r="Q8" s="100" t="e">
        <f>I8</f>
        <v>#REF!</v>
      </c>
      <c r="R8" s="97" t="e">
        <f>#REF!</f>
        <v>#REF!</v>
      </c>
      <c r="S8" s="97" t="e">
        <f aca="true" t="shared" si="5" ref="S8:S22">R8+P8+K8</f>
        <v>#REF!</v>
      </c>
      <c r="T8" s="97" t="e">
        <f aca="true" t="shared" si="6" ref="T8:T22">S8/E8</f>
        <v>#REF!</v>
      </c>
      <c r="U8" s="99" t="e">
        <f aca="true" t="shared" si="7" ref="U8:U22">S8/T8</f>
        <v>#REF!</v>
      </c>
      <c r="V8" s="95" t="e">
        <f aca="true" t="shared" si="8" ref="V8:V22">S8*0.1654</f>
        <v>#REF!</v>
      </c>
    </row>
    <row r="9" spans="1:22" ht="15">
      <c r="A9" s="1">
        <v>2</v>
      </c>
      <c r="B9" s="4" t="s">
        <v>98</v>
      </c>
      <c r="C9" s="97" t="e">
        <f>#REF!</f>
        <v>#REF!</v>
      </c>
      <c r="D9" s="102" t="e">
        <f>#REF!</f>
        <v>#REF!</v>
      </c>
      <c r="E9" s="214" t="e">
        <f>#REF!</f>
        <v>#REF!</v>
      </c>
      <c r="F9" s="97" t="e">
        <f t="shared" si="0"/>
        <v>#REF!</v>
      </c>
      <c r="G9" s="99">
        <v>0.81</v>
      </c>
      <c r="H9" s="102">
        <v>8707</v>
      </c>
      <c r="I9" s="100" t="e">
        <f>#REF!</f>
        <v>#REF!</v>
      </c>
      <c r="J9" s="102">
        <v>15319</v>
      </c>
      <c r="K9" s="97" t="e">
        <f t="shared" si="1"/>
        <v>#REF!</v>
      </c>
      <c r="L9" s="97" t="e">
        <f t="shared" si="2"/>
        <v>#REF!</v>
      </c>
      <c r="M9" s="99" t="e">
        <f t="shared" si="3"/>
        <v>#REF!</v>
      </c>
      <c r="N9" s="97" t="e">
        <f t="shared" si="4"/>
        <v>#REF!</v>
      </c>
      <c r="O9" s="99">
        <f aca="true" t="shared" si="9" ref="O9:O22">G9-0.1</f>
        <v>0.7100000000000001</v>
      </c>
      <c r="P9" s="97" t="e">
        <f>#REF!</f>
        <v>#REF!</v>
      </c>
      <c r="Q9" s="100" t="e">
        <f aca="true" t="shared" si="10" ref="Q9:Q22">I9</f>
        <v>#REF!</v>
      </c>
      <c r="R9" s="97" t="e">
        <f>#REF!</f>
        <v>#REF!</v>
      </c>
      <c r="S9" s="97" t="e">
        <f t="shared" si="5"/>
        <v>#REF!</v>
      </c>
      <c r="T9" s="97" t="e">
        <f t="shared" si="6"/>
        <v>#REF!</v>
      </c>
      <c r="U9" s="99" t="e">
        <f t="shared" si="7"/>
        <v>#REF!</v>
      </c>
      <c r="V9" s="95" t="e">
        <f t="shared" si="8"/>
        <v>#REF!</v>
      </c>
    </row>
    <row r="10" spans="1:22" ht="15">
      <c r="A10" s="1">
        <v>3</v>
      </c>
      <c r="B10" s="2" t="s">
        <v>88</v>
      </c>
      <c r="C10" s="97" t="e">
        <f>#REF!</f>
        <v>#REF!</v>
      </c>
      <c r="D10" s="102" t="e">
        <f>#REF!</f>
        <v>#REF!</v>
      </c>
      <c r="E10" s="214" t="e">
        <f>#REF!</f>
        <v>#REF!</v>
      </c>
      <c r="F10" s="97" t="e">
        <f t="shared" si="0"/>
        <v>#REF!</v>
      </c>
      <c r="G10" s="99">
        <f>9.9/10</f>
        <v>0.99</v>
      </c>
      <c r="H10" s="102">
        <v>4494</v>
      </c>
      <c r="I10" s="100" t="e">
        <f>#REF!</f>
        <v>#REF!</v>
      </c>
      <c r="J10" s="102">
        <v>7150</v>
      </c>
      <c r="K10" s="97" t="e">
        <f t="shared" si="1"/>
        <v>#REF!</v>
      </c>
      <c r="L10" s="97" t="e">
        <f t="shared" si="2"/>
        <v>#REF!</v>
      </c>
      <c r="M10" s="99" t="e">
        <f t="shared" si="3"/>
        <v>#REF!</v>
      </c>
      <c r="N10" s="97" t="e">
        <f t="shared" si="4"/>
        <v>#REF!</v>
      </c>
      <c r="O10" s="99">
        <f t="shared" si="9"/>
        <v>0.89</v>
      </c>
      <c r="P10" s="97" t="e">
        <f>#REF!</f>
        <v>#REF!</v>
      </c>
      <c r="Q10" s="100" t="e">
        <f t="shared" si="10"/>
        <v>#REF!</v>
      </c>
      <c r="R10" s="97" t="e">
        <f>#REF!</f>
        <v>#REF!</v>
      </c>
      <c r="S10" s="97" t="e">
        <f t="shared" si="5"/>
        <v>#REF!</v>
      </c>
      <c r="T10" s="97" t="e">
        <f t="shared" si="6"/>
        <v>#REF!</v>
      </c>
      <c r="U10" s="99" t="e">
        <f t="shared" si="7"/>
        <v>#REF!</v>
      </c>
      <c r="V10" s="95" t="e">
        <f t="shared" si="8"/>
        <v>#REF!</v>
      </c>
    </row>
    <row r="11" spans="1:22" ht="15">
      <c r="A11" s="1">
        <v>4</v>
      </c>
      <c r="B11" s="2" t="s">
        <v>89</v>
      </c>
      <c r="C11" s="97" t="e">
        <f>#REF!</f>
        <v>#REF!</v>
      </c>
      <c r="D11" s="102" t="e">
        <f>#REF!</f>
        <v>#REF!</v>
      </c>
      <c r="E11" s="214" t="e">
        <f>#REF!</f>
        <v>#REF!</v>
      </c>
      <c r="F11" s="97" t="e">
        <f t="shared" si="0"/>
        <v>#REF!</v>
      </c>
      <c r="G11" s="99">
        <f>11.1/10</f>
        <v>1.1099999999999999</v>
      </c>
      <c r="H11" s="102">
        <v>2210</v>
      </c>
      <c r="I11" s="100" t="e">
        <f>#REF!</f>
        <v>#REF!</v>
      </c>
      <c r="J11" s="102">
        <v>2697</v>
      </c>
      <c r="K11" s="97" t="e">
        <f t="shared" si="1"/>
        <v>#REF!</v>
      </c>
      <c r="L11" s="97" t="e">
        <f t="shared" si="2"/>
        <v>#REF!</v>
      </c>
      <c r="M11" s="99" t="e">
        <f t="shared" si="3"/>
        <v>#REF!</v>
      </c>
      <c r="N11" s="97" t="e">
        <f t="shared" si="4"/>
        <v>#REF!</v>
      </c>
      <c r="O11" s="99">
        <f t="shared" si="9"/>
        <v>1.0099999999999998</v>
      </c>
      <c r="P11" s="97" t="e">
        <f>#REF!</f>
        <v>#REF!</v>
      </c>
      <c r="Q11" s="100" t="e">
        <f t="shared" si="10"/>
        <v>#REF!</v>
      </c>
      <c r="R11" s="97" t="e">
        <f>#REF!</f>
        <v>#REF!</v>
      </c>
      <c r="S11" s="97" t="e">
        <f t="shared" si="5"/>
        <v>#REF!</v>
      </c>
      <c r="T11" s="97" t="e">
        <f t="shared" si="6"/>
        <v>#REF!</v>
      </c>
      <c r="U11" s="99" t="e">
        <f t="shared" si="7"/>
        <v>#REF!</v>
      </c>
      <c r="V11" s="95" t="e">
        <f t="shared" si="8"/>
        <v>#REF!</v>
      </c>
    </row>
    <row r="12" spans="1:22" ht="15">
      <c r="A12" s="1">
        <v>5</v>
      </c>
      <c r="B12" s="2" t="s">
        <v>90</v>
      </c>
      <c r="C12" s="97" t="e">
        <f>#REF!</f>
        <v>#REF!</v>
      </c>
      <c r="D12" s="102" t="e">
        <f>#REF!</f>
        <v>#REF!</v>
      </c>
      <c r="E12" s="214" t="e">
        <f>#REF!</f>
        <v>#REF!</v>
      </c>
      <c r="F12" s="97" t="e">
        <f t="shared" si="0"/>
        <v>#REF!</v>
      </c>
      <c r="G12" s="99">
        <f>10.3/10</f>
        <v>1.03</v>
      </c>
      <c r="H12" s="102">
        <v>368</v>
      </c>
      <c r="I12" s="100" t="e">
        <f>#REF!</f>
        <v>#REF!</v>
      </c>
      <c r="J12" s="102">
        <v>469</v>
      </c>
      <c r="K12" s="97" t="e">
        <f t="shared" si="1"/>
        <v>#REF!</v>
      </c>
      <c r="L12" s="97" t="e">
        <f t="shared" si="2"/>
        <v>#REF!</v>
      </c>
      <c r="M12" s="99" t="e">
        <f t="shared" si="3"/>
        <v>#REF!</v>
      </c>
      <c r="N12" s="97" t="e">
        <f t="shared" si="4"/>
        <v>#REF!</v>
      </c>
      <c r="O12" s="99">
        <f t="shared" si="9"/>
        <v>0.93</v>
      </c>
      <c r="P12" s="97" t="e">
        <f>#REF!</f>
        <v>#REF!</v>
      </c>
      <c r="Q12" s="100" t="e">
        <f t="shared" si="10"/>
        <v>#REF!</v>
      </c>
      <c r="R12" s="97" t="e">
        <f>#REF!</f>
        <v>#REF!</v>
      </c>
      <c r="S12" s="97" t="e">
        <f t="shared" si="5"/>
        <v>#REF!</v>
      </c>
      <c r="T12" s="97" t="e">
        <f t="shared" si="6"/>
        <v>#REF!</v>
      </c>
      <c r="U12" s="99" t="e">
        <f t="shared" si="7"/>
        <v>#REF!</v>
      </c>
      <c r="V12" s="95" t="e">
        <f t="shared" si="8"/>
        <v>#REF!</v>
      </c>
    </row>
    <row r="13" spans="1:22" ht="15">
      <c r="A13" s="1">
        <v>6</v>
      </c>
      <c r="B13" s="2" t="s">
        <v>99</v>
      </c>
      <c r="C13" s="97" t="e">
        <f>#REF!</f>
        <v>#REF!</v>
      </c>
      <c r="D13" s="102" t="e">
        <f>#REF!</f>
        <v>#REF!</v>
      </c>
      <c r="E13" s="214" t="e">
        <f>#REF!</f>
        <v>#REF!</v>
      </c>
      <c r="F13" s="97" t="e">
        <f t="shared" si="0"/>
        <v>#REF!</v>
      </c>
      <c r="G13" s="99">
        <f>10.3/10</f>
        <v>1.03</v>
      </c>
      <c r="H13" s="102">
        <v>2508</v>
      </c>
      <c r="I13" s="100" t="e">
        <f>#REF!</f>
        <v>#REF!</v>
      </c>
      <c r="J13" s="102">
        <v>3191</v>
      </c>
      <c r="K13" s="97" t="e">
        <f t="shared" si="1"/>
        <v>#REF!</v>
      </c>
      <c r="L13" s="97" t="e">
        <f t="shared" si="2"/>
        <v>#REF!</v>
      </c>
      <c r="M13" s="99" t="e">
        <f t="shared" si="3"/>
        <v>#REF!</v>
      </c>
      <c r="N13" s="97" t="e">
        <f t="shared" si="4"/>
        <v>#REF!</v>
      </c>
      <c r="O13" s="99">
        <f t="shared" si="9"/>
        <v>0.93</v>
      </c>
      <c r="P13" s="97" t="e">
        <f>#REF!</f>
        <v>#REF!</v>
      </c>
      <c r="Q13" s="100" t="e">
        <f t="shared" si="10"/>
        <v>#REF!</v>
      </c>
      <c r="R13" s="97" t="e">
        <f>#REF!</f>
        <v>#REF!</v>
      </c>
      <c r="S13" s="97" t="e">
        <f t="shared" si="5"/>
        <v>#REF!</v>
      </c>
      <c r="T13" s="97" t="e">
        <f t="shared" si="6"/>
        <v>#REF!</v>
      </c>
      <c r="U13" s="99" t="e">
        <f t="shared" si="7"/>
        <v>#REF!</v>
      </c>
      <c r="V13" s="95" t="e">
        <f t="shared" si="8"/>
        <v>#REF!</v>
      </c>
    </row>
    <row r="14" spans="1:22" ht="15">
      <c r="A14" s="1">
        <v>7</v>
      </c>
      <c r="B14" s="2" t="s">
        <v>100</v>
      </c>
      <c r="C14" s="97" t="e">
        <f>#REF!</f>
        <v>#REF!</v>
      </c>
      <c r="D14" s="102" t="e">
        <f>#REF!</f>
        <v>#REF!</v>
      </c>
      <c r="E14" s="214" t="e">
        <f>#REF!</f>
        <v>#REF!</v>
      </c>
      <c r="F14" s="97" t="e">
        <f t="shared" si="0"/>
        <v>#REF!</v>
      </c>
      <c r="G14" s="99">
        <f>16.9/10</f>
        <v>1.69</v>
      </c>
      <c r="H14" s="102">
        <v>1094</v>
      </c>
      <c r="I14" s="100" t="e">
        <f>#REF!</f>
        <v>#REF!</v>
      </c>
      <c r="J14" s="102">
        <v>831</v>
      </c>
      <c r="K14" s="97" t="e">
        <f t="shared" si="1"/>
        <v>#REF!</v>
      </c>
      <c r="L14" s="97" t="e">
        <f t="shared" si="2"/>
        <v>#REF!</v>
      </c>
      <c r="M14" s="99" t="e">
        <f t="shared" si="3"/>
        <v>#REF!</v>
      </c>
      <c r="N14" s="97" t="e">
        <f t="shared" si="4"/>
        <v>#REF!</v>
      </c>
      <c r="O14" s="99">
        <f t="shared" si="9"/>
        <v>1.5899999999999999</v>
      </c>
      <c r="P14" s="97" t="e">
        <f>#REF!</f>
        <v>#REF!</v>
      </c>
      <c r="Q14" s="100" t="e">
        <f t="shared" si="10"/>
        <v>#REF!</v>
      </c>
      <c r="R14" s="97" t="e">
        <f>#REF!</f>
        <v>#REF!</v>
      </c>
      <c r="S14" s="97" t="e">
        <f t="shared" si="5"/>
        <v>#REF!</v>
      </c>
      <c r="T14" s="97" t="e">
        <f t="shared" si="6"/>
        <v>#REF!</v>
      </c>
      <c r="U14" s="99" t="e">
        <f t="shared" si="7"/>
        <v>#REF!</v>
      </c>
      <c r="V14" s="95" t="e">
        <f t="shared" si="8"/>
        <v>#REF!</v>
      </c>
    </row>
    <row r="15" spans="1:22" ht="15">
      <c r="A15" s="1">
        <v>8</v>
      </c>
      <c r="B15" s="2" t="s">
        <v>91</v>
      </c>
      <c r="C15" s="97" t="e">
        <f>#REF!</f>
        <v>#REF!</v>
      </c>
      <c r="D15" s="102" t="e">
        <f>#REF!</f>
        <v>#REF!</v>
      </c>
      <c r="E15" s="214" t="e">
        <f>#REF!</f>
        <v>#REF!</v>
      </c>
      <c r="F15" s="97" t="e">
        <f t="shared" si="0"/>
        <v>#REF!</v>
      </c>
      <c r="G15" s="99">
        <f>11.6/10</f>
        <v>1.16</v>
      </c>
      <c r="H15" s="102">
        <v>721</v>
      </c>
      <c r="I15" s="100" t="e">
        <f>#REF!</f>
        <v>#REF!</v>
      </c>
      <c r="J15" s="102">
        <v>812</v>
      </c>
      <c r="K15" s="97" t="e">
        <f t="shared" si="1"/>
        <v>#REF!</v>
      </c>
      <c r="L15" s="97" t="e">
        <f t="shared" si="2"/>
        <v>#REF!</v>
      </c>
      <c r="M15" s="99" t="e">
        <f t="shared" si="3"/>
        <v>#REF!</v>
      </c>
      <c r="N15" s="97" t="e">
        <f t="shared" si="4"/>
        <v>#REF!</v>
      </c>
      <c r="O15" s="99">
        <f t="shared" si="9"/>
        <v>1.0599999999999998</v>
      </c>
      <c r="P15" s="97" t="e">
        <f>#REF!</f>
        <v>#REF!</v>
      </c>
      <c r="Q15" s="100" t="e">
        <f t="shared" si="10"/>
        <v>#REF!</v>
      </c>
      <c r="R15" s="97" t="e">
        <f>#REF!</f>
        <v>#REF!</v>
      </c>
      <c r="S15" s="97" t="e">
        <f t="shared" si="5"/>
        <v>#REF!</v>
      </c>
      <c r="T15" s="97" t="e">
        <f t="shared" si="6"/>
        <v>#REF!</v>
      </c>
      <c r="U15" s="99" t="e">
        <f t="shared" si="7"/>
        <v>#REF!</v>
      </c>
      <c r="V15" s="95" t="e">
        <f t="shared" si="8"/>
        <v>#REF!</v>
      </c>
    </row>
    <row r="16" spans="1:22" ht="15">
      <c r="A16" s="1">
        <v>9</v>
      </c>
      <c r="B16" s="2" t="s">
        <v>92</v>
      </c>
      <c r="C16" s="97" t="e">
        <f>#REF!</f>
        <v>#REF!</v>
      </c>
      <c r="D16" s="102" t="e">
        <f>#REF!</f>
        <v>#REF!</v>
      </c>
      <c r="E16" s="214" t="e">
        <f>#REF!</f>
        <v>#REF!</v>
      </c>
      <c r="F16" s="97" t="e">
        <f t="shared" si="0"/>
        <v>#REF!</v>
      </c>
      <c r="G16" s="99">
        <f>16.6/10</f>
        <v>1.6600000000000001</v>
      </c>
      <c r="H16" s="102">
        <v>518</v>
      </c>
      <c r="I16" s="100" t="e">
        <f>#REF!</f>
        <v>#REF!</v>
      </c>
      <c r="J16" s="102">
        <v>306</v>
      </c>
      <c r="K16" s="97" t="e">
        <f t="shared" si="1"/>
        <v>#REF!</v>
      </c>
      <c r="L16" s="97" t="e">
        <f t="shared" si="2"/>
        <v>#REF!</v>
      </c>
      <c r="M16" s="99" t="e">
        <f t="shared" si="3"/>
        <v>#REF!</v>
      </c>
      <c r="N16" s="97" t="e">
        <f t="shared" si="4"/>
        <v>#REF!</v>
      </c>
      <c r="O16" s="99">
        <f t="shared" si="9"/>
        <v>1.56</v>
      </c>
      <c r="P16" s="97" t="e">
        <f>#REF!</f>
        <v>#REF!</v>
      </c>
      <c r="Q16" s="100" t="e">
        <f t="shared" si="10"/>
        <v>#REF!</v>
      </c>
      <c r="R16" s="97" t="e">
        <f>#REF!</f>
        <v>#REF!</v>
      </c>
      <c r="S16" s="97" t="e">
        <f t="shared" si="5"/>
        <v>#REF!</v>
      </c>
      <c r="T16" s="97" t="e">
        <f t="shared" si="6"/>
        <v>#REF!</v>
      </c>
      <c r="U16" s="99" t="e">
        <f t="shared" si="7"/>
        <v>#REF!</v>
      </c>
      <c r="V16" s="95" t="e">
        <f t="shared" si="8"/>
        <v>#REF!</v>
      </c>
    </row>
    <row r="17" spans="1:22" ht="15">
      <c r="A17" s="1">
        <v>10</v>
      </c>
      <c r="B17" s="2" t="s">
        <v>93</v>
      </c>
      <c r="C17" s="97" t="e">
        <f>#REF!</f>
        <v>#REF!</v>
      </c>
      <c r="D17" s="102" t="e">
        <f>#REF!</f>
        <v>#REF!</v>
      </c>
      <c r="E17" s="214" t="e">
        <f>#REF!</f>
        <v>#REF!</v>
      </c>
      <c r="F17" s="97" t="e">
        <f t="shared" si="0"/>
        <v>#REF!</v>
      </c>
      <c r="G17" s="99">
        <f>18.3/10</f>
        <v>1.83</v>
      </c>
      <c r="H17" s="102">
        <v>931</v>
      </c>
      <c r="I17" s="100" t="e">
        <f>#REF!</f>
        <v>#REF!</v>
      </c>
      <c r="J17" s="102">
        <v>10</v>
      </c>
      <c r="K17" s="97" t="e">
        <f t="shared" si="1"/>
        <v>#REF!</v>
      </c>
      <c r="L17" s="97" t="e">
        <f t="shared" si="2"/>
        <v>#REF!</v>
      </c>
      <c r="M17" s="99" t="e">
        <f t="shared" si="3"/>
        <v>#REF!</v>
      </c>
      <c r="N17" s="97" t="e">
        <f t="shared" si="4"/>
        <v>#REF!</v>
      </c>
      <c r="O17" s="99">
        <f t="shared" si="9"/>
        <v>1.73</v>
      </c>
      <c r="P17" s="97" t="e">
        <f>#REF!</f>
        <v>#REF!</v>
      </c>
      <c r="Q17" s="100" t="e">
        <f t="shared" si="10"/>
        <v>#REF!</v>
      </c>
      <c r="R17" s="97" t="e">
        <f>#REF!</f>
        <v>#REF!</v>
      </c>
      <c r="S17" s="97" t="e">
        <f t="shared" si="5"/>
        <v>#REF!</v>
      </c>
      <c r="T17" s="97" t="e">
        <f t="shared" si="6"/>
        <v>#REF!</v>
      </c>
      <c r="U17" s="99" t="e">
        <f t="shared" si="7"/>
        <v>#REF!</v>
      </c>
      <c r="V17" s="95" t="e">
        <f t="shared" si="8"/>
        <v>#REF!</v>
      </c>
    </row>
    <row r="18" spans="1:22" ht="15">
      <c r="A18" s="1">
        <v>11</v>
      </c>
      <c r="B18" s="4" t="s">
        <v>94</v>
      </c>
      <c r="C18" s="97" t="e">
        <f>#REF!</f>
        <v>#REF!</v>
      </c>
      <c r="D18" s="102" t="e">
        <f>#REF!</f>
        <v>#REF!</v>
      </c>
      <c r="E18" s="214" t="e">
        <f>#REF!</f>
        <v>#REF!</v>
      </c>
      <c r="F18" s="97" t="e">
        <f t="shared" si="0"/>
        <v>#REF!</v>
      </c>
      <c r="G18" s="99">
        <f>18.2/10</f>
        <v>1.8199999999999998</v>
      </c>
      <c r="H18" s="102">
        <v>513</v>
      </c>
      <c r="I18" s="100" t="e">
        <f>#REF!</f>
        <v>#REF!</v>
      </c>
      <c r="J18" s="102">
        <v>5</v>
      </c>
      <c r="K18" s="97" t="e">
        <f t="shared" si="1"/>
        <v>#REF!</v>
      </c>
      <c r="L18" s="97" t="e">
        <f t="shared" si="2"/>
        <v>#REF!</v>
      </c>
      <c r="M18" s="99" t="e">
        <f t="shared" si="3"/>
        <v>#REF!</v>
      </c>
      <c r="N18" s="97" t="e">
        <f t="shared" si="4"/>
        <v>#REF!</v>
      </c>
      <c r="O18" s="99">
        <f t="shared" si="9"/>
        <v>1.7199999999999998</v>
      </c>
      <c r="P18" s="97" t="e">
        <f>#REF!</f>
        <v>#REF!</v>
      </c>
      <c r="Q18" s="100" t="e">
        <f t="shared" si="10"/>
        <v>#REF!</v>
      </c>
      <c r="R18" s="97" t="e">
        <f>#REF!</f>
        <v>#REF!</v>
      </c>
      <c r="S18" s="97" t="e">
        <f t="shared" si="5"/>
        <v>#REF!</v>
      </c>
      <c r="T18" s="97" t="e">
        <f t="shared" si="6"/>
        <v>#REF!</v>
      </c>
      <c r="U18" s="99" t="e">
        <f t="shared" si="7"/>
        <v>#REF!</v>
      </c>
      <c r="V18" s="95" t="e">
        <f t="shared" si="8"/>
        <v>#REF!</v>
      </c>
    </row>
    <row r="19" spans="1:22" ht="15">
      <c r="A19" s="1">
        <v>12</v>
      </c>
      <c r="B19" s="94" t="s">
        <v>95</v>
      </c>
      <c r="C19" s="97" t="e">
        <f>#REF!</f>
        <v>#REF!</v>
      </c>
      <c r="D19" s="102" t="e">
        <f>#REF!</f>
        <v>#REF!</v>
      </c>
      <c r="E19" s="214" t="e">
        <f>#REF!</f>
        <v>#REF!</v>
      </c>
      <c r="F19" s="97" t="e">
        <f t="shared" si="0"/>
        <v>#REF!</v>
      </c>
      <c r="G19" s="99">
        <f>16.9/10</f>
        <v>1.69</v>
      </c>
      <c r="H19" s="102">
        <v>928</v>
      </c>
      <c r="I19" s="100" t="e">
        <f>#REF!</f>
        <v>#REF!</v>
      </c>
      <c r="J19" s="102">
        <v>10</v>
      </c>
      <c r="K19" s="97" t="e">
        <f t="shared" si="1"/>
        <v>#REF!</v>
      </c>
      <c r="L19" s="97" t="e">
        <f t="shared" si="2"/>
        <v>#REF!</v>
      </c>
      <c r="M19" s="99" t="e">
        <f t="shared" si="3"/>
        <v>#REF!</v>
      </c>
      <c r="N19" s="97" t="e">
        <f t="shared" si="4"/>
        <v>#REF!</v>
      </c>
      <c r="O19" s="99">
        <f t="shared" si="9"/>
        <v>1.5899999999999999</v>
      </c>
      <c r="P19" s="97" t="e">
        <f>#REF!</f>
        <v>#REF!</v>
      </c>
      <c r="Q19" s="100" t="e">
        <f t="shared" si="10"/>
        <v>#REF!</v>
      </c>
      <c r="R19" s="97" t="e">
        <f>#REF!</f>
        <v>#REF!</v>
      </c>
      <c r="S19" s="97" t="e">
        <f t="shared" si="5"/>
        <v>#REF!</v>
      </c>
      <c r="T19" s="97" t="e">
        <f t="shared" si="6"/>
        <v>#REF!</v>
      </c>
      <c r="U19" s="99" t="e">
        <f t="shared" si="7"/>
        <v>#REF!</v>
      </c>
      <c r="V19" s="95" t="e">
        <f t="shared" si="8"/>
        <v>#REF!</v>
      </c>
    </row>
    <row r="20" spans="1:22" ht="15">
      <c r="A20" s="1">
        <v>13</v>
      </c>
      <c r="B20" s="94" t="s">
        <v>96</v>
      </c>
      <c r="C20" s="97" t="e">
        <f>#REF!</f>
        <v>#REF!</v>
      </c>
      <c r="D20" s="102" t="e">
        <f>#REF!</f>
        <v>#REF!</v>
      </c>
      <c r="E20" s="214" t="e">
        <f>#REF!</f>
        <v>#REF!</v>
      </c>
      <c r="F20" s="97" t="e">
        <f t="shared" si="0"/>
        <v>#REF!</v>
      </c>
      <c r="G20" s="99">
        <f>16.9/10</f>
        <v>1.69</v>
      </c>
      <c r="H20" s="102">
        <v>501</v>
      </c>
      <c r="I20" s="100" t="e">
        <f>#REF!</f>
        <v>#REF!</v>
      </c>
      <c r="J20" s="102">
        <v>6</v>
      </c>
      <c r="K20" s="97" t="e">
        <f t="shared" si="1"/>
        <v>#REF!</v>
      </c>
      <c r="L20" s="97" t="e">
        <f t="shared" si="2"/>
        <v>#REF!</v>
      </c>
      <c r="M20" s="99" t="e">
        <f t="shared" si="3"/>
        <v>#REF!</v>
      </c>
      <c r="N20" s="97" t="e">
        <f t="shared" si="4"/>
        <v>#REF!</v>
      </c>
      <c r="O20" s="99">
        <f t="shared" si="9"/>
        <v>1.5899999999999999</v>
      </c>
      <c r="P20" s="97" t="e">
        <f>#REF!</f>
        <v>#REF!</v>
      </c>
      <c r="Q20" s="100" t="e">
        <f t="shared" si="10"/>
        <v>#REF!</v>
      </c>
      <c r="R20" s="97" t="e">
        <f>#REF!</f>
        <v>#REF!</v>
      </c>
      <c r="S20" s="97" t="e">
        <f t="shared" si="5"/>
        <v>#REF!</v>
      </c>
      <c r="T20" s="97" t="e">
        <f t="shared" si="6"/>
        <v>#REF!</v>
      </c>
      <c r="U20" s="99" t="e">
        <f t="shared" si="7"/>
        <v>#REF!</v>
      </c>
      <c r="V20" s="95" t="e">
        <f t="shared" si="8"/>
        <v>#REF!</v>
      </c>
    </row>
    <row r="21" spans="1:22" ht="15">
      <c r="A21" s="1">
        <v>14</v>
      </c>
      <c r="B21" s="94" t="s">
        <v>101</v>
      </c>
      <c r="C21" s="97" t="e">
        <f>#REF!</f>
        <v>#REF!</v>
      </c>
      <c r="D21" s="102" t="e">
        <f>#REF!</f>
        <v>#REF!</v>
      </c>
      <c r="E21" s="214" t="e">
        <f>#REF!</f>
        <v>#REF!</v>
      </c>
      <c r="F21" s="97" t="e">
        <f t="shared" si="0"/>
        <v>#REF!</v>
      </c>
      <c r="G21" s="99">
        <f>13.1/10</f>
        <v>1.31</v>
      </c>
      <c r="H21" s="102">
        <v>240</v>
      </c>
      <c r="I21" s="100" t="e">
        <f>#REF!</f>
        <v>#REF!</v>
      </c>
      <c r="J21" s="102">
        <v>257</v>
      </c>
      <c r="K21" s="97" t="e">
        <f t="shared" si="1"/>
        <v>#REF!</v>
      </c>
      <c r="L21" s="97" t="e">
        <f t="shared" si="2"/>
        <v>#REF!</v>
      </c>
      <c r="M21" s="99" t="e">
        <f t="shared" si="3"/>
        <v>#REF!</v>
      </c>
      <c r="N21" s="97" t="e">
        <f t="shared" si="4"/>
        <v>#REF!</v>
      </c>
      <c r="O21" s="99">
        <f t="shared" si="9"/>
        <v>1.21</v>
      </c>
      <c r="P21" s="97" t="e">
        <f>#REF!</f>
        <v>#REF!</v>
      </c>
      <c r="Q21" s="100" t="e">
        <f t="shared" si="10"/>
        <v>#REF!</v>
      </c>
      <c r="R21" s="97" t="e">
        <f>#REF!</f>
        <v>#REF!</v>
      </c>
      <c r="S21" s="97" t="e">
        <f t="shared" si="5"/>
        <v>#REF!</v>
      </c>
      <c r="T21" s="97" t="e">
        <f t="shared" si="6"/>
        <v>#REF!</v>
      </c>
      <c r="U21" s="99" t="e">
        <f t="shared" si="7"/>
        <v>#REF!</v>
      </c>
      <c r="V21" s="95" t="e">
        <f t="shared" si="8"/>
        <v>#REF!</v>
      </c>
    </row>
    <row r="22" spans="1:22" ht="15">
      <c r="A22" s="1">
        <v>15</v>
      </c>
      <c r="B22" s="94" t="s">
        <v>97</v>
      </c>
      <c r="C22" s="97" t="e">
        <f>#REF!</f>
        <v>#REF!</v>
      </c>
      <c r="D22" s="102" t="e">
        <f>#REF!</f>
        <v>#REF!</v>
      </c>
      <c r="E22" s="214" t="e">
        <f>#REF!</f>
        <v>#REF!</v>
      </c>
      <c r="F22" s="97" t="e">
        <f t="shared" si="0"/>
        <v>#REF!</v>
      </c>
      <c r="G22" s="99">
        <f>11.5/10</f>
        <v>1.15</v>
      </c>
      <c r="H22" s="102">
        <v>595</v>
      </c>
      <c r="I22" s="100" t="e">
        <f>#REF!</f>
        <v>#REF!</v>
      </c>
      <c r="J22" s="102">
        <v>730</v>
      </c>
      <c r="K22" s="97" t="e">
        <f t="shared" si="1"/>
        <v>#REF!</v>
      </c>
      <c r="L22" s="97" t="e">
        <f t="shared" si="2"/>
        <v>#REF!</v>
      </c>
      <c r="M22" s="99" t="e">
        <f t="shared" si="3"/>
        <v>#REF!</v>
      </c>
      <c r="N22" s="97" t="e">
        <f t="shared" si="4"/>
        <v>#REF!</v>
      </c>
      <c r="O22" s="99">
        <f t="shared" si="9"/>
        <v>1.0499999999999998</v>
      </c>
      <c r="P22" s="97" t="e">
        <f>#REF!</f>
        <v>#REF!</v>
      </c>
      <c r="Q22" s="100" t="e">
        <f t="shared" si="10"/>
        <v>#REF!</v>
      </c>
      <c r="R22" s="97" t="e">
        <f>#REF!</f>
        <v>#REF!</v>
      </c>
      <c r="S22" s="97" t="e">
        <f t="shared" si="5"/>
        <v>#REF!</v>
      </c>
      <c r="T22" s="97" t="e">
        <f t="shared" si="6"/>
        <v>#REF!</v>
      </c>
      <c r="U22" s="99" t="e">
        <f t="shared" si="7"/>
        <v>#REF!</v>
      </c>
      <c r="V22" s="95" t="e">
        <f t="shared" si="8"/>
        <v>#REF!</v>
      </c>
    </row>
    <row r="23" spans="1:22" ht="15">
      <c r="A23" s="56"/>
      <c r="B23" s="56"/>
      <c r="C23" s="56"/>
      <c r="D23" s="56"/>
      <c r="E23" s="56"/>
      <c r="F23" s="56"/>
      <c r="G23" s="56"/>
      <c r="H23" s="56"/>
      <c r="I23" s="100"/>
      <c r="J23" s="97"/>
      <c r="K23" s="97"/>
      <c r="L23" s="97"/>
      <c r="M23" s="56"/>
      <c r="N23" s="97"/>
      <c r="O23" s="56"/>
      <c r="P23" s="56"/>
      <c r="Q23" s="56"/>
      <c r="R23" s="56"/>
      <c r="S23" s="97"/>
      <c r="T23" s="97"/>
      <c r="U23" s="56"/>
      <c r="V23" s="56"/>
    </row>
    <row r="24" spans="1:22" ht="15">
      <c r="A24" s="56"/>
      <c r="B24" s="56"/>
      <c r="C24" s="98" t="e">
        <f>SUM(C8:C23)</f>
        <v>#REF!</v>
      </c>
      <c r="D24" s="98" t="e">
        <f>SUM(D8:D23)</f>
        <v>#REF!</v>
      </c>
      <c r="E24" s="104" t="e">
        <f>C24/D24</f>
        <v>#REF!</v>
      </c>
      <c r="F24" s="98" t="e">
        <f aca="true" t="shared" si="11" ref="F24:L24">SUM(F8:F23)</f>
        <v>#REF!</v>
      </c>
      <c r="G24" s="100">
        <f t="shared" si="11"/>
        <v>19.97</v>
      </c>
      <c r="H24" s="103">
        <f t="shared" si="11"/>
        <v>36485</v>
      </c>
      <c r="I24" s="100" t="e">
        <f t="shared" si="11"/>
        <v>#REF!</v>
      </c>
      <c r="J24" s="103">
        <f t="shared" si="11"/>
        <v>49019</v>
      </c>
      <c r="K24" s="170" t="e">
        <f t="shared" si="11"/>
        <v>#REF!</v>
      </c>
      <c r="L24" s="98" t="e">
        <f t="shared" si="11"/>
        <v>#REF!</v>
      </c>
      <c r="M24" s="172" t="e">
        <f>K24/L24</f>
        <v>#REF!</v>
      </c>
      <c r="N24" s="98" t="e">
        <f>SUM(N8:N23)</f>
        <v>#REF!</v>
      </c>
      <c r="O24" s="56"/>
      <c r="P24" s="98" t="e">
        <f>SUM(P8:P23)</f>
        <v>#REF!</v>
      </c>
      <c r="Q24" s="56"/>
      <c r="R24" s="98" t="e">
        <f>SUM(R8:R23)</f>
        <v>#REF!</v>
      </c>
      <c r="S24" s="98" t="e">
        <f>SUM(S8:S23)</f>
        <v>#REF!</v>
      </c>
      <c r="T24" s="98" t="e">
        <f>SUM(T8:T23)</f>
        <v>#REF!</v>
      </c>
      <c r="U24" s="56"/>
      <c r="V24" s="96" t="e">
        <f>SUM(V8:V23)</f>
        <v>#REF!</v>
      </c>
    </row>
    <row r="25" spans="1:22" ht="12.75">
      <c r="A25" s="56"/>
      <c r="B25" s="56"/>
      <c r="C25" s="169" t="e">
        <f>C24/#REF!</f>
        <v>#REF!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2.75">
      <c r="A26" s="56"/>
      <c r="B26" s="56"/>
      <c r="C26" s="173" t="e">
        <f>C24*61.33%</f>
        <v>#REF!</v>
      </c>
      <c r="D26" s="56"/>
      <c r="E26" s="56"/>
      <c r="F26" s="56" t="e">
        <f>(K24-C24)/C24</f>
        <v>#REF!</v>
      </c>
      <c r="G26" s="175">
        <f>G24/15/100</f>
        <v>0.013313333333333333</v>
      </c>
      <c r="H26" s="175" t="e">
        <f>H24/C24</f>
        <v>#REF!</v>
      </c>
      <c r="I26" s="197"/>
      <c r="J26" s="198" t="e">
        <f>J24/C24</f>
        <v>#REF!</v>
      </c>
      <c r="K26" s="174" t="e">
        <f>#REF!</f>
        <v>#REF!</v>
      </c>
      <c r="L26" s="56"/>
      <c r="M26" s="56"/>
      <c r="N26" s="56"/>
      <c r="O26" s="56"/>
      <c r="P26" s="197" t="e">
        <f>P24/K24</f>
        <v>#REF!</v>
      </c>
      <c r="Q26" s="56"/>
      <c r="R26" s="197" t="e">
        <f>R24/K24</f>
        <v>#REF!</v>
      </c>
      <c r="S26" s="174" t="e">
        <f>#REF!</f>
        <v>#REF!</v>
      </c>
      <c r="T26" s="56"/>
      <c r="U26" s="56"/>
      <c r="V26" s="56"/>
    </row>
    <row r="27" spans="1:22" ht="12.75">
      <c r="A27" s="56"/>
      <c r="B27" s="56"/>
      <c r="C27" s="56"/>
      <c r="D27" s="56"/>
      <c r="E27" s="56"/>
      <c r="F27" s="56"/>
      <c r="G27" s="56"/>
      <c r="H27" s="56">
        <v>7</v>
      </c>
      <c r="I27" s="56"/>
      <c r="J27" s="56"/>
      <c r="K27" s="56"/>
      <c r="L27" s="56"/>
      <c r="M27" s="56"/>
      <c r="N27" s="56"/>
      <c r="O27" s="56"/>
      <c r="P27" s="198"/>
      <c r="Q27" s="56"/>
      <c r="S27" s="56"/>
      <c r="T27" s="56"/>
      <c r="U27" s="56"/>
      <c r="V27" s="56"/>
    </row>
    <row r="28" spans="1:22" ht="12.75">
      <c r="A28" s="56"/>
      <c r="B28" s="56"/>
      <c r="C28" s="56"/>
      <c r="D28" s="56"/>
      <c r="E28" s="56"/>
      <c r="F28" s="56"/>
      <c r="G28" s="56"/>
      <c r="H28" s="179" t="e">
        <f>H26/H27</f>
        <v>#REF!</v>
      </c>
      <c r="I28" s="56"/>
      <c r="J28" s="179" t="e">
        <f>J26/7</f>
        <v>#REF!</v>
      </c>
      <c r="K28" s="178" t="e">
        <f>K24/1000-K26</f>
        <v>#REF!</v>
      </c>
      <c r="L28" s="56"/>
      <c r="M28" s="56"/>
      <c r="N28" s="56"/>
      <c r="O28" s="56"/>
      <c r="P28" s="202" t="e">
        <f>P26/10</f>
        <v>#REF!</v>
      </c>
      <c r="Q28" s="56"/>
      <c r="R28" s="203" t="e">
        <f>R26/10</f>
        <v>#REF!</v>
      </c>
      <c r="S28" s="178" t="e">
        <f>S24/1000-S26</f>
        <v>#REF!</v>
      </c>
      <c r="T28" s="56"/>
      <c r="U28" s="56"/>
      <c r="V28" s="56"/>
    </row>
    <row r="29" spans="1:22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14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</sheetData>
  <sheetProtection/>
  <mergeCells count="19">
    <mergeCell ref="F5:F6"/>
    <mergeCell ref="E5:E6"/>
    <mergeCell ref="C4:F4"/>
    <mergeCell ref="O4:V4"/>
    <mergeCell ref="O5:P5"/>
    <mergeCell ref="Q5:R5"/>
    <mergeCell ref="S5:T5"/>
    <mergeCell ref="U5:U6"/>
    <mergeCell ref="V5:V6"/>
    <mergeCell ref="A2:N2"/>
    <mergeCell ref="G4:N4"/>
    <mergeCell ref="C5:D5"/>
    <mergeCell ref="G5:H5"/>
    <mergeCell ref="K5:L5"/>
    <mergeCell ref="I5:J5"/>
    <mergeCell ref="M5:M6"/>
    <mergeCell ref="N5:N6"/>
    <mergeCell ref="B4:B6"/>
    <mergeCell ref="A4:A6"/>
  </mergeCells>
  <printOptions horizontalCentered="1"/>
  <pageMargins left="0" right="0" top="0.984251968503937" bottom="0.984251968503937" header="0.118110236220472" footer="0.118110236220472"/>
  <pageSetup fitToHeight="1" fitToWidth="1" horizontalDpi="600" verticalDpi="600" orientation="landscape" paperSize="9" scale="77" r:id="rId1"/>
  <headerFooter alignWithMargins="0">
    <oddFooter>&amp;L&amp;".VnAristote,Medium"&amp;10Phaßng ph¸t triÓn nhµ &amp; ThÞ tr­êng BÊt ®éng s¶n- Côc Qu¶n lý nhµ - Bé X©y dùng- Tel: 9760271/408.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D9" sqref="D9"/>
    </sheetView>
  </sheetViews>
  <sheetFormatPr defaultColWidth="8.796875" defaultRowHeight="15"/>
  <cols>
    <col min="1" max="1" width="17.19921875" style="0" bestFit="1" customWidth="1"/>
    <col min="2" max="2" width="8.59765625" style="0" bestFit="1" customWidth="1"/>
  </cols>
  <sheetData>
    <row r="2" spans="1:2" ht="15">
      <c r="A2" s="206" t="s">
        <v>87</v>
      </c>
      <c r="B2" s="102" t="e">
        <f>#REF!</f>
        <v>#REF!</v>
      </c>
    </row>
    <row r="3" spans="1:2" ht="15">
      <c r="A3" s="207" t="s">
        <v>98</v>
      </c>
      <c r="B3" s="102" t="e">
        <f>#REF!</f>
        <v>#REF!</v>
      </c>
    </row>
    <row r="4" spans="1:2" ht="15">
      <c r="A4" s="208" t="s">
        <v>88</v>
      </c>
      <c r="B4" s="102" t="e">
        <f>#REF!</f>
        <v>#REF!</v>
      </c>
    </row>
    <row r="5" spans="1:2" ht="15">
      <c r="A5" s="208" t="s">
        <v>99</v>
      </c>
      <c r="B5" s="102" t="e">
        <f>#REF!</f>
        <v>#REF!</v>
      </c>
    </row>
    <row r="6" spans="1:2" ht="15">
      <c r="A6" s="208" t="s">
        <v>89</v>
      </c>
      <c r="B6" s="102" t="e">
        <f>#REF!</f>
        <v>#REF!</v>
      </c>
    </row>
    <row r="7" spans="1:2" ht="15">
      <c r="A7" s="213" t="s">
        <v>100</v>
      </c>
      <c r="B7" s="102" t="e">
        <f>#REF!</f>
        <v>#REF!</v>
      </c>
    </row>
    <row r="8" spans="1:2" ht="15">
      <c r="A8" s="208" t="s">
        <v>91</v>
      </c>
      <c r="B8" s="102" t="e">
        <f>#REF!</f>
        <v>#REF!</v>
      </c>
    </row>
    <row r="9" spans="1:2" ht="15">
      <c r="A9" s="207" t="s">
        <v>95</v>
      </c>
      <c r="B9" s="102" t="e">
        <f>#REF!</f>
        <v>#REF!</v>
      </c>
    </row>
    <row r="10" spans="1:2" ht="15">
      <c r="A10" s="207" t="s">
        <v>97</v>
      </c>
      <c r="B10" s="102" t="e">
        <f>#REF!</f>
        <v>#REF!</v>
      </c>
    </row>
    <row r="11" spans="1:2" ht="15">
      <c r="A11" s="213" t="s">
        <v>93</v>
      </c>
      <c r="B11" s="102" t="e">
        <f>#REF!</f>
        <v>#REF!</v>
      </c>
    </row>
    <row r="12" spans="1:2" ht="15">
      <c r="A12" s="208" t="s">
        <v>90</v>
      </c>
      <c r="B12" s="102" t="e">
        <f>#REF!</f>
        <v>#REF!</v>
      </c>
    </row>
    <row r="13" spans="1:2" ht="15">
      <c r="A13" s="215" t="s">
        <v>92</v>
      </c>
      <c r="B13" s="102" t="e">
        <f>#REF!</f>
        <v>#REF!</v>
      </c>
    </row>
    <row r="14" spans="1:2" ht="15">
      <c r="A14" s="209" t="s">
        <v>96</v>
      </c>
      <c r="B14" s="102" t="e">
        <f>#REF!</f>
        <v>#REF!</v>
      </c>
    </row>
    <row r="15" spans="1:2" ht="15">
      <c r="A15" s="216" t="s">
        <v>94</v>
      </c>
      <c r="B15" s="102" t="e">
        <f>#REF!</f>
        <v>#REF!</v>
      </c>
    </row>
    <row r="16" spans="1:2" ht="15">
      <c r="A16" s="209" t="s">
        <v>101</v>
      </c>
      <c r="B16" s="102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24">
      <selection activeCell="D28" sqref="D28"/>
    </sheetView>
  </sheetViews>
  <sheetFormatPr defaultColWidth="8.796875" defaultRowHeight="15"/>
  <cols>
    <col min="1" max="1" width="7.19921875" style="0" customWidth="1"/>
    <col min="2" max="2" width="16.59765625" style="0" bestFit="1" customWidth="1"/>
    <col min="3" max="3" width="12.09765625" style="0" bestFit="1" customWidth="1"/>
    <col min="4" max="4" width="10.8984375" style="0" customWidth="1"/>
    <col min="5" max="5" width="11.09765625" style="0" bestFit="1" customWidth="1"/>
    <col min="6" max="6" width="12.3984375" style="0" bestFit="1" customWidth="1"/>
    <col min="7" max="7" width="10.5" style="0" customWidth="1"/>
    <col min="8" max="9" width="11.69921875" style="0" bestFit="1" customWidth="1"/>
    <col min="10" max="10" width="11.09765625" style="0" bestFit="1" customWidth="1"/>
    <col min="11" max="12" width="9.59765625" style="0" bestFit="1" customWidth="1"/>
    <col min="13" max="13" width="9.3984375" style="0" bestFit="1" customWidth="1"/>
  </cols>
  <sheetData>
    <row r="2" spans="3:6" ht="21.75">
      <c r="C2" s="404" t="s">
        <v>102</v>
      </c>
      <c r="D2" s="404"/>
      <c r="E2" s="404"/>
      <c r="F2" s="404"/>
    </row>
    <row r="4" spans="1:8" ht="15">
      <c r="A4" s="176" t="s">
        <v>15</v>
      </c>
      <c r="B4" s="177"/>
      <c r="C4" s="177" t="s">
        <v>103</v>
      </c>
      <c r="D4" s="177" t="s">
        <v>104</v>
      </c>
      <c r="E4" s="177" t="s">
        <v>105</v>
      </c>
      <c r="F4" s="177" t="s">
        <v>19</v>
      </c>
      <c r="G4" s="177" t="s">
        <v>106</v>
      </c>
      <c r="H4" s="180"/>
    </row>
    <row r="5" spans="1:8" ht="15">
      <c r="A5" s="181">
        <v>2003</v>
      </c>
      <c r="B5" s="182" t="e">
        <f>#REF!</f>
        <v>#REF!</v>
      </c>
      <c r="C5" s="98" t="e">
        <f>B5</f>
        <v>#REF!</v>
      </c>
      <c r="D5" s="205" t="e">
        <f>'BieuHT2 (ds) (2)'!Q8/100</f>
        <v>#REF!</v>
      </c>
      <c r="E5" s="184"/>
      <c r="F5" s="184"/>
      <c r="G5" s="184"/>
      <c r="H5" s="185"/>
    </row>
    <row r="6" spans="1:8" ht="15">
      <c r="A6" s="181">
        <v>2004</v>
      </c>
      <c r="B6" s="182" t="e">
        <f>#REF!</f>
        <v>#REF!</v>
      </c>
      <c r="C6" s="184"/>
      <c r="D6" s="205" t="e">
        <f>'BieuHT2 (ds) (2)'!Q9/100</f>
        <v>#REF!</v>
      </c>
      <c r="E6" s="184" t="e">
        <f>C5*D5</f>
        <v>#REF!</v>
      </c>
      <c r="F6" s="184" t="e">
        <f>C5+E6</f>
        <v>#REF!</v>
      </c>
      <c r="G6" s="184" t="e">
        <f>C5*D5</f>
        <v>#REF!</v>
      </c>
      <c r="H6" s="185"/>
    </row>
    <row r="7" spans="1:8" ht="15">
      <c r="A7" s="181">
        <v>2005</v>
      </c>
      <c r="B7" s="182" t="e">
        <f>#REF!</f>
        <v>#REF!</v>
      </c>
      <c r="C7" s="184"/>
      <c r="D7" s="205" t="e">
        <f>'BieuHT2 (ds) (2)'!Q10/100</f>
        <v>#REF!</v>
      </c>
      <c r="E7" s="184" t="e">
        <f>F6*$D$5</f>
        <v>#REF!</v>
      </c>
      <c r="F7" s="184" t="e">
        <f>F6+E7</f>
        <v>#REF!</v>
      </c>
      <c r="G7" s="184" t="e">
        <f>($C$5+G6)*$D$5</f>
        <v>#REF!</v>
      </c>
      <c r="H7" s="185"/>
    </row>
    <row r="8" spans="1:8" ht="15">
      <c r="A8" s="181">
        <v>2006</v>
      </c>
      <c r="B8" s="182" t="e">
        <f>#REF!</f>
        <v>#REF!</v>
      </c>
      <c r="C8" s="184"/>
      <c r="D8" s="205" t="e">
        <f>'BieuHT2 (ds) (2)'!Q11/100</f>
        <v>#REF!</v>
      </c>
      <c r="E8" s="184" t="e">
        <f aca="true" t="shared" si="0" ref="E8:E22">F7*$D$5</f>
        <v>#REF!</v>
      </c>
      <c r="F8" s="184" t="e">
        <f aca="true" t="shared" si="1" ref="F8:F22">F7+E8</f>
        <v>#REF!</v>
      </c>
      <c r="G8" s="184" t="e">
        <f>($C$5+G6+G7)*$D$5</f>
        <v>#REF!</v>
      </c>
      <c r="H8" s="185"/>
    </row>
    <row r="9" spans="1:8" ht="15">
      <c r="A9" s="181">
        <v>2007</v>
      </c>
      <c r="B9" s="182" t="e">
        <f>#REF!</f>
        <v>#REF!</v>
      </c>
      <c r="C9" s="184"/>
      <c r="D9" s="205" t="e">
        <f>'BieuHT2 (ds) (2)'!Q12/100</f>
        <v>#REF!</v>
      </c>
      <c r="E9" s="184" t="e">
        <f t="shared" si="0"/>
        <v>#REF!</v>
      </c>
      <c r="F9" s="184" t="e">
        <f t="shared" si="1"/>
        <v>#REF!</v>
      </c>
      <c r="G9" s="184" t="e">
        <f>($C$5+SUM($G$6:G8))*$D$5</f>
        <v>#REF!</v>
      </c>
      <c r="H9" s="185"/>
    </row>
    <row r="10" spans="1:8" ht="15">
      <c r="A10" s="181">
        <v>2008</v>
      </c>
      <c r="B10" s="182" t="e">
        <f>#REF!</f>
        <v>#REF!</v>
      </c>
      <c r="C10" s="184"/>
      <c r="D10" s="205" t="e">
        <f>'BieuHT2 (ds) (2)'!Q13/100</f>
        <v>#REF!</v>
      </c>
      <c r="E10" s="184" t="e">
        <f t="shared" si="0"/>
        <v>#REF!</v>
      </c>
      <c r="F10" s="184" t="e">
        <f t="shared" si="1"/>
        <v>#REF!</v>
      </c>
      <c r="G10" s="184" t="e">
        <f>($C$5+SUM($G$6:G9))*$D$5</f>
        <v>#REF!</v>
      </c>
      <c r="H10" s="185"/>
    </row>
    <row r="11" spans="1:8" ht="15">
      <c r="A11" s="181">
        <v>2009</v>
      </c>
      <c r="B11" s="182" t="e">
        <f>#REF!</f>
        <v>#REF!</v>
      </c>
      <c r="C11" s="184"/>
      <c r="D11" s="205" t="e">
        <f>'BieuHT2 (ds) (2)'!Q14/100</f>
        <v>#REF!</v>
      </c>
      <c r="E11" s="184" t="e">
        <f t="shared" si="0"/>
        <v>#REF!</v>
      </c>
      <c r="F11" s="184" t="e">
        <f t="shared" si="1"/>
        <v>#REF!</v>
      </c>
      <c r="G11" s="184" t="e">
        <f>($C$5+SUM($G$6:G10))*$D$5</f>
        <v>#REF!</v>
      </c>
      <c r="H11" s="185"/>
    </row>
    <row r="12" spans="1:8" s="101" customFormat="1" ht="15.75">
      <c r="A12" s="186">
        <v>2010</v>
      </c>
      <c r="B12" s="182" t="e">
        <f>#REF!</f>
        <v>#REF!</v>
      </c>
      <c r="C12" s="187"/>
      <c r="D12" s="205" t="e">
        <f>'BieuHT2 (ds) (2)'!Q15/100</f>
        <v>#REF!</v>
      </c>
      <c r="E12" s="187" t="e">
        <f t="shared" si="0"/>
        <v>#REF!</v>
      </c>
      <c r="F12" s="187" t="e">
        <f t="shared" si="1"/>
        <v>#REF!</v>
      </c>
      <c r="G12" s="187" t="e">
        <f>($C$5+SUM($G$6:G11))*$D$5</f>
        <v>#REF!</v>
      </c>
      <c r="H12" s="188" t="e">
        <f>SUM(E6:E12)</f>
        <v>#REF!</v>
      </c>
    </row>
    <row r="13" spans="1:8" ht="15">
      <c r="A13" s="181">
        <v>2011</v>
      </c>
      <c r="B13" s="182" t="e">
        <f>#REF!</f>
        <v>#REF!</v>
      </c>
      <c r="C13" s="184"/>
      <c r="D13" s="205" t="e">
        <f>'BieuHT2 (ds) (2)'!Q16/100</f>
        <v>#REF!</v>
      </c>
      <c r="E13" s="184" t="e">
        <f t="shared" si="0"/>
        <v>#REF!</v>
      </c>
      <c r="F13" s="184" t="e">
        <f t="shared" si="1"/>
        <v>#REF!</v>
      </c>
      <c r="G13" s="184" t="e">
        <f>($C$5+SUM($G$6:G12))*$D$5</f>
        <v>#REF!</v>
      </c>
      <c r="H13" s="185"/>
    </row>
    <row r="14" spans="1:8" ht="15">
      <c r="A14" s="181">
        <v>2012</v>
      </c>
      <c r="B14" s="182" t="e">
        <f>#REF!</f>
        <v>#REF!</v>
      </c>
      <c r="C14" s="184"/>
      <c r="D14" s="205" t="e">
        <f>'BieuHT2 (ds) (2)'!Q17/100</f>
        <v>#REF!</v>
      </c>
      <c r="E14" s="184" t="e">
        <f t="shared" si="0"/>
        <v>#REF!</v>
      </c>
      <c r="F14" s="184" t="e">
        <f t="shared" si="1"/>
        <v>#REF!</v>
      </c>
      <c r="G14" s="184" t="e">
        <f>($C$5+SUM($G$6:G13))*$D$5</f>
        <v>#REF!</v>
      </c>
      <c r="H14" s="185"/>
    </row>
    <row r="15" spans="1:8" ht="15">
      <c r="A15" s="181">
        <v>2013</v>
      </c>
      <c r="B15" s="182" t="e">
        <f>#REF!</f>
        <v>#REF!</v>
      </c>
      <c r="C15" s="184"/>
      <c r="D15" s="205" t="e">
        <f>'BieuHT2 (ds) (2)'!Q18/100</f>
        <v>#REF!</v>
      </c>
      <c r="E15" s="184" t="e">
        <f t="shared" si="0"/>
        <v>#REF!</v>
      </c>
      <c r="F15" s="184" t="e">
        <f t="shared" si="1"/>
        <v>#REF!</v>
      </c>
      <c r="G15" s="184" t="e">
        <f>($C$5+SUM($G$6:G14))*$D$5</f>
        <v>#REF!</v>
      </c>
      <c r="H15" s="185"/>
    </row>
    <row r="16" spans="1:8" ht="15">
      <c r="A16" s="181">
        <v>2014</v>
      </c>
      <c r="B16" s="182" t="e">
        <f>#REF!</f>
        <v>#REF!</v>
      </c>
      <c r="C16" s="184"/>
      <c r="D16" s="205" t="e">
        <f>'BieuHT2 (ds) (2)'!Q19/100</f>
        <v>#REF!</v>
      </c>
      <c r="E16" s="184" t="e">
        <f t="shared" si="0"/>
        <v>#REF!</v>
      </c>
      <c r="F16" s="184" t="e">
        <f t="shared" si="1"/>
        <v>#REF!</v>
      </c>
      <c r="G16" s="184" t="e">
        <f>($C$5+SUM($G$6:G15))*$D$5</f>
        <v>#REF!</v>
      </c>
      <c r="H16" s="185"/>
    </row>
    <row r="17" spans="1:8" ht="15">
      <c r="A17" s="181">
        <v>2015</v>
      </c>
      <c r="B17" s="182" t="e">
        <f>#REF!</f>
        <v>#REF!</v>
      </c>
      <c r="C17" s="184"/>
      <c r="D17" s="205" t="e">
        <f>'BieuHT2 (ds) (2)'!Q20/100</f>
        <v>#REF!</v>
      </c>
      <c r="E17" s="184" t="e">
        <f t="shared" si="0"/>
        <v>#REF!</v>
      </c>
      <c r="F17" s="184" t="e">
        <f t="shared" si="1"/>
        <v>#REF!</v>
      </c>
      <c r="G17" s="184" t="e">
        <f>($C$5+SUM($G$6:G16))*$D$5</f>
        <v>#REF!</v>
      </c>
      <c r="H17" s="185"/>
    </row>
    <row r="18" spans="1:8" ht="15">
      <c r="A18" s="181">
        <v>2016</v>
      </c>
      <c r="B18" s="182" t="e">
        <f>#REF!</f>
        <v>#REF!</v>
      </c>
      <c r="C18" s="184"/>
      <c r="D18" s="205" t="e">
        <f>'BieuHT2 (ds) (2)'!Q21/100</f>
        <v>#REF!</v>
      </c>
      <c r="E18" s="184" t="e">
        <f t="shared" si="0"/>
        <v>#REF!</v>
      </c>
      <c r="F18" s="184" t="e">
        <f t="shared" si="1"/>
        <v>#REF!</v>
      </c>
      <c r="G18" s="184" t="e">
        <f>($C$5+SUM($G$6:G17))*$D$5</f>
        <v>#REF!</v>
      </c>
      <c r="H18" s="185"/>
    </row>
    <row r="19" spans="1:8" ht="15">
      <c r="A19" s="181">
        <v>2017</v>
      </c>
      <c r="B19" s="182" t="e">
        <f>#REF!</f>
        <v>#REF!</v>
      </c>
      <c r="C19" s="184"/>
      <c r="D19" s="205" t="e">
        <f>'BieuHT2 (ds) (2)'!Q22/100</f>
        <v>#REF!</v>
      </c>
      <c r="E19" s="184" t="e">
        <f t="shared" si="0"/>
        <v>#REF!</v>
      </c>
      <c r="F19" s="184" t="e">
        <f t="shared" si="1"/>
        <v>#REF!</v>
      </c>
      <c r="G19" s="184" t="e">
        <f>($C$5+SUM($G$6:G18))*$D$5</f>
        <v>#REF!</v>
      </c>
      <c r="H19" s="185"/>
    </row>
    <row r="20" spans="1:8" ht="15">
      <c r="A20" s="181">
        <v>2018</v>
      </c>
      <c r="B20" s="184"/>
      <c r="C20" s="184"/>
      <c r="D20" s="205"/>
      <c r="E20" s="184" t="e">
        <f t="shared" si="0"/>
        <v>#REF!</v>
      </c>
      <c r="F20" s="184" t="e">
        <f t="shared" si="1"/>
        <v>#REF!</v>
      </c>
      <c r="G20" s="184" t="e">
        <f>($C$5+SUM($G$6:G19))*$D$5</f>
        <v>#REF!</v>
      </c>
      <c r="H20" s="185"/>
    </row>
    <row r="21" spans="1:8" ht="15">
      <c r="A21" s="181">
        <v>2019</v>
      </c>
      <c r="B21" s="184"/>
      <c r="C21" s="184"/>
      <c r="D21" s="205"/>
      <c r="E21" s="184" t="e">
        <f t="shared" si="0"/>
        <v>#REF!</v>
      </c>
      <c r="F21" s="184" t="e">
        <f t="shared" si="1"/>
        <v>#REF!</v>
      </c>
      <c r="G21" s="184" t="e">
        <f>($C$5+SUM($G$6:G20))*$D$5</f>
        <v>#REF!</v>
      </c>
      <c r="H21" s="185"/>
    </row>
    <row r="22" spans="1:8" ht="15.75">
      <c r="A22" s="186">
        <v>2020</v>
      </c>
      <c r="B22" s="187"/>
      <c r="C22" s="187"/>
      <c r="D22" s="205"/>
      <c r="E22" s="187" t="e">
        <f t="shared" si="0"/>
        <v>#REF!</v>
      </c>
      <c r="F22" s="187" t="e">
        <f t="shared" si="1"/>
        <v>#REF!</v>
      </c>
      <c r="G22" s="184"/>
      <c r="H22" s="185"/>
    </row>
    <row r="23" spans="1:8" ht="15">
      <c r="A23" s="189"/>
      <c r="B23" s="190"/>
      <c r="C23" s="190"/>
      <c r="D23" s="191"/>
      <c r="E23" s="190"/>
      <c r="F23" s="190"/>
      <c r="G23" s="190"/>
      <c r="H23" s="192"/>
    </row>
    <row r="26" spans="1:8" ht="15">
      <c r="A26" s="176" t="s">
        <v>15</v>
      </c>
      <c r="B26" s="177"/>
      <c r="C26" s="177" t="s">
        <v>103</v>
      </c>
      <c r="D26" s="177" t="s">
        <v>104</v>
      </c>
      <c r="E26" s="177" t="s">
        <v>105</v>
      </c>
      <c r="F26" s="177" t="s">
        <v>19</v>
      </c>
      <c r="G26" s="177" t="s">
        <v>106</v>
      </c>
      <c r="H26" s="180" t="s">
        <v>148</v>
      </c>
    </row>
    <row r="27" spans="1:8" ht="15">
      <c r="A27" s="181">
        <v>2011</v>
      </c>
      <c r="B27" s="182" t="e">
        <f>#REF!</f>
        <v>#REF!</v>
      </c>
      <c r="C27" s="98" t="e">
        <f>B41</f>
        <v>#REF!</v>
      </c>
      <c r="D27" s="183">
        <v>0.05</v>
      </c>
      <c r="E27" s="194" t="e">
        <f>C27*D27</f>
        <v>#REF!</v>
      </c>
      <c r="F27" s="194" t="e">
        <f>E27+C27</f>
        <v>#REF!</v>
      </c>
      <c r="G27" s="184" t="e">
        <f>C27*D27</f>
        <v>#REF!</v>
      </c>
      <c r="H27" s="185"/>
    </row>
    <row r="28" spans="1:8" ht="15">
      <c r="A28" s="181">
        <v>2012</v>
      </c>
      <c r="B28" s="182" t="e">
        <f>#REF!</f>
        <v>#REF!</v>
      </c>
      <c r="C28" s="184"/>
      <c r="D28" s="183" t="e">
        <f>#REF!/100</f>
        <v>#REF!</v>
      </c>
      <c r="E28" s="194" t="e">
        <f>F27*$D$27</f>
        <v>#REF!</v>
      </c>
      <c r="F28" s="194" t="e">
        <f>F27+E28</f>
        <v>#REF!</v>
      </c>
      <c r="G28" s="184" t="e">
        <f>($C$27+G27)*$D$27</f>
        <v>#REF!</v>
      </c>
      <c r="H28" s="185"/>
    </row>
    <row r="29" spans="1:8" ht="15">
      <c r="A29" s="181">
        <v>2013</v>
      </c>
      <c r="B29" s="182" t="e">
        <f>#REF!</f>
        <v>#REF!</v>
      </c>
      <c r="C29" s="184"/>
      <c r="D29" s="183" t="e">
        <f>#REF!/100</f>
        <v>#REF!</v>
      </c>
      <c r="E29" s="194" t="e">
        <f aca="true" t="shared" si="2" ref="E29:E36">F28*$D$27</f>
        <v>#REF!</v>
      </c>
      <c r="F29" s="194" t="e">
        <f aca="true" t="shared" si="3" ref="F29:F36">F28+E29</f>
        <v>#REF!</v>
      </c>
      <c r="G29" s="184" t="e">
        <f>($C$27+SUM($G$27:G28))*$D$27</f>
        <v>#REF!</v>
      </c>
      <c r="H29" s="185"/>
    </row>
    <row r="30" spans="1:8" ht="15">
      <c r="A30" s="181">
        <v>2014</v>
      </c>
      <c r="B30" s="182" t="e">
        <f>#REF!</f>
        <v>#REF!</v>
      </c>
      <c r="C30" s="184"/>
      <c r="D30" s="183" t="e">
        <f>#REF!/100</f>
        <v>#REF!</v>
      </c>
      <c r="E30" s="194" t="e">
        <f t="shared" si="2"/>
        <v>#REF!</v>
      </c>
      <c r="F30" s="194" t="e">
        <f t="shared" si="3"/>
        <v>#REF!</v>
      </c>
      <c r="G30" s="184" t="e">
        <f>($C$27+SUM($G$27:G29))*$D$27</f>
        <v>#REF!</v>
      </c>
      <c r="H30" s="185"/>
    </row>
    <row r="31" spans="1:8" ht="15">
      <c r="A31" s="181">
        <v>2015</v>
      </c>
      <c r="B31" s="182" t="e">
        <f>#REF!</f>
        <v>#REF!</v>
      </c>
      <c r="C31" s="184"/>
      <c r="D31" s="183" t="e">
        <f>#REF!/100</f>
        <v>#REF!</v>
      </c>
      <c r="E31" s="194" t="e">
        <f t="shared" si="2"/>
        <v>#REF!</v>
      </c>
      <c r="F31" s="194" t="e">
        <f t="shared" si="3"/>
        <v>#REF!</v>
      </c>
      <c r="G31" s="184" t="e">
        <f>($C$27+SUM($G$27:G30))*$D$27</f>
        <v>#REF!</v>
      </c>
      <c r="H31" s="185"/>
    </row>
    <row r="32" spans="1:8" ht="15">
      <c r="A32" s="181">
        <v>2016</v>
      </c>
      <c r="B32" s="182" t="e">
        <f>#REF!</f>
        <v>#REF!</v>
      </c>
      <c r="C32" s="184"/>
      <c r="D32" s="183" t="e">
        <f>#REF!/100</f>
        <v>#REF!</v>
      </c>
      <c r="E32" s="194" t="e">
        <f t="shared" si="2"/>
        <v>#REF!</v>
      </c>
      <c r="F32" s="194" t="e">
        <f t="shared" si="3"/>
        <v>#REF!</v>
      </c>
      <c r="G32" s="184" t="e">
        <f>($C$27+SUM($G$27:G31))*$D$27</f>
        <v>#REF!</v>
      </c>
      <c r="H32" s="185"/>
    </row>
    <row r="33" spans="1:8" ht="15">
      <c r="A33" s="181">
        <v>2017</v>
      </c>
      <c r="B33" s="182" t="e">
        <f>#REF!</f>
        <v>#REF!</v>
      </c>
      <c r="C33" s="184"/>
      <c r="D33" s="183" t="e">
        <f>#REF!/100</f>
        <v>#REF!</v>
      </c>
      <c r="E33" s="194" t="e">
        <f t="shared" si="2"/>
        <v>#REF!</v>
      </c>
      <c r="F33" s="194" t="e">
        <f t="shared" si="3"/>
        <v>#REF!</v>
      </c>
      <c r="G33" s="184" t="e">
        <f>($C$27+SUM($G$27:G32))*$D$27</f>
        <v>#REF!</v>
      </c>
      <c r="H33" s="185"/>
    </row>
    <row r="34" spans="1:8" ht="15.75">
      <c r="A34" s="181">
        <v>2018</v>
      </c>
      <c r="B34" s="182" t="e">
        <f>#REF!</f>
        <v>#REF!</v>
      </c>
      <c r="C34" s="187"/>
      <c r="D34" s="183" t="e">
        <f>#REF!/100</f>
        <v>#REF!</v>
      </c>
      <c r="E34" s="194" t="e">
        <f t="shared" si="2"/>
        <v>#REF!</v>
      </c>
      <c r="F34" s="194" t="e">
        <f t="shared" si="3"/>
        <v>#REF!</v>
      </c>
      <c r="G34" s="184" t="e">
        <f>($C$27+SUM($G$27:G33))*$D$27</f>
        <v>#REF!</v>
      </c>
      <c r="H34" s="193"/>
    </row>
    <row r="35" spans="1:8" ht="15">
      <c r="A35" s="181">
        <v>2019</v>
      </c>
      <c r="B35" s="182" t="e">
        <f>#REF!</f>
        <v>#REF!</v>
      </c>
      <c r="C35" s="184"/>
      <c r="D35" s="183" t="e">
        <f>#REF!/100</f>
        <v>#REF!</v>
      </c>
      <c r="E35" s="194" t="e">
        <f t="shared" si="2"/>
        <v>#REF!</v>
      </c>
      <c r="F35" s="194" t="e">
        <f t="shared" si="3"/>
        <v>#REF!</v>
      </c>
      <c r="G35" s="184" t="e">
        <f>($C$27+SUM($G$27:G34))*$D$27</f>
        <v>#REF!</v>
      </c>
      <c r="H35" s="185"/>
    </row>
    <row r="36" spans="1:8" s="101" customFormat="1" ht="15.75">
      <c r="A36" s="186">
        <v>2020</v>
      </c>
      <c r="B36" s="182" t="e">
        <f>#REF!</f>
        <v>#REF!</v>
      </c>
      <c r="C36" s="187"/>
      <c r="D36" s="183" t="e">
        <f>#REF!/100</f>
        <v>#REF!</v>
      </c>
      <c r="E36" s="195" t="e">
        <f t="shared" si="2"/>
        <v>#REF!</v>
      </c>
      <c r="F36" s="195" t="e">
        <f t="shared" si="3"/>
        <v>#REF!</v>
      </c>
      <c r="G36" s="187" t="e">
        <f>($C$27+SUM($G$27:G35))*$D$27</f>
        <v>#REF!</v>
      </c>
      <c r="H36" s="196" t="e">
        <f>SUM(E27:E36)</f>
        <v>#REF!</v>
      </c>
    </row>
    <row r="37" spans="1:8" ht="15">
      <c r="A37" s="189"/>
      <c r="B37" s="182" t="e">
        <f>#REF!</f>
        <v>#REF!</v>
      </c>
      <c r="C37" s="190"/>
      <c r="D37" s="183" t="e">
        <f>#REF!/100</f>
        <v>#REF!</v>
      </c>
      <c r="E37" s="194"/>
      <c r="F37" s="194"/>
      <c r="G37" s="190"/>
      <c r="H37" s="192"/>
    </row>
    <row r="38" spans="2:4" ht="15">
      <c r="B38" s="182" t="e">
        <f>#REF!</f>
        <v>#REF!</v>
      </c>
      <c r="D38" s="183" t="e">
        <f>#REF!/100</f>
        <v>#REF!</v>
      </c>
    </row>
    <row r="39" spans="2:4" ht="15">
      <c r="B39" s="182" t="e">
        <f>#REF!</f>
        <v>#REF!</v>
      </c>
      <c r="D39" s="183" t="e">
        <f>#REF!/100</f>
        <v>#REF!</v>
      </c>
    </row>
    <row r="40" spans="2:4" ht="15">
      <c r="B40" s="182" t="e">
        <f>#REF!</f>
        <v>#REF!</v>
      </c>
      <c r="D40" s="183" t="e">
        <f>#REF!/100</f>
        <v>#REF!</v>
      </c>
    </row>
    <row r="41" spans="2:4" ht="15">
      <c r="B41" s="182" t="e">
        <f>#REF!</f>
        <v>#REF!</v>
      </c>
      <c r="D41" s="183" t="e">
        <f>#REF!/100</f>
        <v>#REF!</v>
      </c>
    </row>
    <row r="42" spans="2:4" ht="15">
      <c r="B42" s="182" t="e">
        <f>#REF!</f>
        <v>#REF!</v>
      </c>
      <c r="D42" s="183"/>
    </row>
    <row r="45" spans="1:11" s="31" customFormat="1" ht="15.75">
      <c r="A45" s="199"/>
      <c r="B45" s="199"/>
      <c r="C45" s="199" t="s">
        <v>107</v>
      </c>
      <c r="D45" s="199" t="s">
        <v>151</v>
      </c>
      <c r="E45" s="199" t="s">
        <v>152</v>
      </c>
      <c r="F45" s="199" t="s">
        <v>153</v>
      </c>
      <c r="G45" s="199" t="s">
        <v>154</v>
      </c>
      <c r="H45" s="199" t="s">
        <v>155</v>
      </c>
      <c r="I45" s="199" t="s">
        <v>156</v>
      </c>
      <c r="J45" s="199" t="s">
        <v>157</v>
      </c>
      <c r="K45" s="199" t="s">
        <v>117</v>
      </c>
    </row>
    <row r="46" spans="1:11" ht="15">
      <c r="A46" s="158"/>
      <c r="B46" s="2" t="s">
        <v>150</v>
      </c>
      <c r="C46" s="158">
        <v>116277</v>
      </c>
      <c r="D46" s="158">
        <v>95</v>
      </c>
      <c r="E46" s="158">
        <f>C46-D46</f>
        <v>116182</v>
      </c>
      <c r="F46" s="158">
        <v>30519</v>
      </c>
      <c r="G46" s="158">
        <v>81045</v>
      </c>
      <c r="H46" s="158">
        <v>987</v>
      </c>
      <c r="I46" s="158">
        <v>3577</v>
      </c>
      <c r="J46" s="158">
        <v>74</v>
      </c>
      <c r="K46" s="157"/>
    </row>
    <row r="47" spans="1:11" ht="15">
      <c r="A47" s="158"/>
      <c r="B47" s="158" t="s">
        <v>138</v>
      </c>
      <c r="C47" s="158"/>
      <c r="D47" s="200">
        <f>D46/C46</f>
        <v>0.0008170145428588629</v>
      </c>
      <c r="E47" s="201">
        <f>E46/C46</f>
        <v>0.9991829854571411</v>
      </c>
      <c r="F47" s="201">
        <f>F46/$E$46</f>
        <v>0.26268268750753127</v>
      </c>
      <c r="G47" s="201">
        <f>G46/$E$46</f>
        <v>0.6975693308774165</v>
      </c>
      <c r="H47" s="201">
        <f>H46/$E$46</f>
        <v>0.008495291869652786</v>
      </c>
      <c r="I47" s="201">
        <f>I46/$E$46</f>
        <v>0.030787901740372863</v>
      </c>
      <c r="J47" s="201">
        <f>J46/$E$46</f>
        <v>0.0006369317105920022</v>
      </c>
      <c r="K47" s="171">
        <f>SUM(F47:J47)</f>
        <v>1.0001721437055653</v>
      </c>
    </row>
    <row r="48" spans="1:11" ht="15">
      <c r="A48" s="158"/>
      <c r="B48" s="158"/>
      <c r="C48" s="158"/>
      <c r="D48" s="158"/>
      <c r="E48" s="158"/>
      <c r="F48" s="158"/>
      <c r="G48" s="2"/>
      <c r="H48" s="2"/>
      <c r="I48" s="2"/>
      <c r="J48" s="2"/>
      <c r="K48" s="2"/>
    </row>
    <row r="49" spans="1:11" ht="15">
      <c r="A49" s="158"/>
      <c r="B49" s="158" t="s">
        <v>158</v>
      </c>
      <c r="C49" s="158">
        <v>4026016</v>
      </c>
      <c r="D49" s="158">
        <v>3483</v>
      </c>
      <c r="E49" s="158">
        <v>4022471</v>
      </c>
      <c r="F49" s="158">
        <v>1030085</v>
      </c>
      <c r="G49" s="158">
        <v>2187150</v>
      </c>
      <c r="H49" s="158">
        <v>371505</v>
      </c>
      <c r="I49" s="158">
        <v>432113</v>
      </c>
      <c r="J49" s="158">
        <v>1618</v>
      </c>
      <c r="K49" s="2"/>
    </row>
    <row r="50" spans="1:11" ht="15">
      <c r="A50" s="158"/>
      <c r="B50" s="158" t="s">
        <v>138</v>
      </c>
      <c r="C50" s="158"/>
      <c r="D50" s="200">
        <f>D49/C49</f>
        <v>0.0008651232384570751</v>
      </c>
      <c r="E50" s="200">
        <f>E49/C49</f>
        <v>0.9991194769220987</v>
      </c>
      <c r="F50" s="200">
        <f>F49/E49</f>
        <v>0.2560826417393687</v>
      </c>
      <c r="G50" s="200">
        <f>G49/E49</f>
        <v>0.5437329442524259</v>
      </c>
      <c r="H50" s="200">
        <f>H49/E49</f>
        <v>0.0923574091646652</v>
      </c>
      <c r="I50" s="200">
        <f>I49/E49</f>
        <v>0.10742476452906684</v>
      </c>
      <c r="J50" s="200">
        <f>J49/E49</f>
        <v>0.00040224031447336727</v>
      </c>
      <c r="K50" s="200">
        <f>SUM(F50:J50)</f>
        <v>0.9999999999999999</v>
      </c>
    </row>
    <row r="51" spans="1:11" ht="15">
      <c r="A51" s="158"/>
      <c r="B51" s="158"/>
      <c r="C51" s="158"/>
      <c r="D51" s="158"/>
      <c r="E51" s="158"/>
      <c r="F51" s="158"/>
      <c r="G51" s="2"/>
      <c r="H51" s="2"/>
      <c r="I51" s="2"/>
      <c r="J51" s="2"/>
      <c r="K51" s="2"/>
    </row>
    <row r="52" spans="1:11" ht="15">
      <c r="A52" s="158"/>
      <c r="B52" s="158" t="s">
        <v>159</v>
      </c>
      <c r="C52" s="158">
        <v>377536</v>
      </c>
      <c r="D52" s="158">
        <v>212</v>
      </c>
      <c r="E52" s="158">
        <v>377322</v>
      </c>
      <c r="F52" s="158">
        <v>244390</v>
      </c>
      <c r="G52" s="158">
        <v>115782</v>
      </c>
      <c r="H52" s="158">
        <v>10834</v>
      </c>
      <c r="I52" s="158">
        <v>6041</v>
      </c>
      <c r="J52" s="158">
        <v>275</v>
      </c>
      <c r="K52" s="2"/>
    </row>
    <row r="53" spans="1:11" ht="15">
      <c r="A53" s="158"/>
      <c r="B53" s="158" t="s">
        <v>138</v>
      </c>
      <c r="C53" s="158"/>
      <c r="D53" s="200">
        <f>D52/C52</f>
        <v>0.0005615358535344974</v>
      </c>
      <c r="E53" s="200">
        <f>E52/C52</f>
        <v>0.9994331666384133</v>
      </c>
      <c r="F53" s="200">
        <f>F52/E52</f>
        <v>0.6476961322159853</v>
      </c>
      <c r="G53" s="200">
        <f>G52/E52</f>
        <v>0.30685197258574903</v>
      </c>
      <c r="H53" s="200">
        <f>H52/E52</f>
        <v>0.02871287653516095</v>
      </c>
      <c r="I53" s="200">
        <f>I52/E52</f>
        <v>0.0160101981861646</v>
      </c>
      <c r="J53" s="200">
        <f>J52/E52</f>
        <v>0.0007288204769401201</v>
      </c>
      <c r="K53" s="200">
        <f>SUM(F53:J53)</f>
        <v>1</v>
      </c>
    </row>
    <row r="54" spans="1:11" ht="15">
      <c r="A54" s="158"/>
      <c r="B54" s="158"/>
      <c r="C54" s="158"/>
      <c r="D54" s="158"/>
      <c r="E54" s="158"/>
      <c r="F54" s="158"/>
      <c r="G54" s="2"/>
      <c r="H54" s="2"/>
      <c r="I54" s="2"/>
      <c r="J54" s="2"/>
      <c r="K54" s="2"/>
    </row>
    <row r="55" spans="1:11" ht="15">
      <c r="A55" s="2"/>
      <c r="B55" s="2" t="s">
        <v>160</v>
      </c>
      <c r="C55" s="2">
        <v>144877</v>
      </c>
      <c r="D55" s="2">
        <v>89</v>
      </c>
      <c r="E55" s="2">
        <v>144788</v>
      </c>
      <c r="F55" s="2">
        <v>56685</v>
      </c>
      <c r="G55" s="2">
        <v>81956</v>
      </c>
      <c r="H55" s="2">
        <v>3061</v>
      </c>
      <c r="I55" s="2">
        <v>3064</v>
      </c>
      <c r="J55" s="2">
        <v>22</v>
      </c>
      <c r="K55" s="2"/>
    </row>
    <row r="56" spans="1:11" ht="15">
      <c r="A56" s="2"/>
      <c r="B56" s="158" t="s">
        <v>138</v>
      </c>
      <c r="C56" s="2"/>
      <c r="D56" s="200">
        <f>D55/C55</f>
        <v>0.0006143142113655031</v>
      </c>
      <c r="E56" s="200">
        <f>E55/C55</f>
        <v>0.9993856857886345</v>
      </c>
      <c r="F56" s="200">
        <f>F55/E55</f>
        <v>0.39150343951156175</v>
      </c>
      <c r="G56" s="200">
        <f>G55/E55</f>
        <v>0.5660413846451363</v>
      </c>
      <c r="H56" s="200">
        <f>H55/E55</f>
        <v>0.021141254800121557</v>
      </c>
      <c r="I56" s="200">
        <f>I55/E55</f>
        <v>0.021161974749288614</v>
      </c>
      <c r="J56" s="200">
        <f>J55/E55</f>
        <v>0.000151946293891759</v>
      </c>
      <c r="K56" s="200">
        <f>SUM(F56:J56)</f>
        <v>1</v>
      </c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 t="s">
        <v>161</v>
      </c>
      <c r="C58" s="2">
        <v>57617</v>
      </c>
      <c r="D58" s="2">
        <v>7</v>
      </c>
      <c r="E58" s="2">
        <v>57610</v>
      </c>
      <c r="F58" s="2">
        <v>30639</v>
      </c>
      <c r="G58" s="2">
        <v>24462</v>
      </c>
      <c r="H58" s="2">
        <v>1112</v>
      </c>
      <c r="I58" s="2">
        <v>1385</v>
      </c>
      <c r="J58" s="2">
        <v>12</v>
      </c>
      <c r="K58" s="2"/>
    </row>
    <row r="59" spans="1:11" ht="15">
      <c r="A59" s="2"/>
      <c r="B59" s="158" t="s">
        <v>138</v>
      </c>
      <c r="C59" s="2"/>
      <c r="D59" s="200">
        <f>D58/C58</f>
        <v>0.00012149192078726765</v>
      </c>
      <c r="E59" s="200">
        <f>E58/C58</f>
        <v>0.9998785080792127</v>
      </c>
      <c r="F59" s="200">
        <f>F58/E58</f>
        <v>0.5318347509113002</v>
      </c>
      <c r="G59" s="200">
        <f>G58/E58</f>
        <v>0.4246137823294567</v>
      </c>
      <c r="H59" s="200">
        <f>H58/E58</f>
        <v>0.01930220447838917</v>
      </c>
      <c r="I59" s="200">
        <f>I58/E58</f>
        <v>0.024040965110223918</v>
      </c>
      <c r="J59" s="200">
        <f>J58/E58</f>
        <v>0.00020829717063009895</v>
      </c>
      <c r="K59" s="200">
        <f>SUM(F59:J59)</f>
        <v>1</v>
      </c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 t="s">
        <v>162</v>
      </c>
      <c r="C61" s="2">
        <v>836084</v>
      </c>
      <c r="D61" s="2">
        <v>533</v>
      </c>
      <c r="E61" s="2">
        <v>835507</v>
      </c>
      <c r="F61" s="2">
        <v>207405</v>
      </c>
      <c r="G61" s="2">
        <v>547189</v>
      </c>
      <c r="H61" s="2">
        <v>26729</v>
      </c>
      <c r="I61" s="2">
        <v>53612</v>
      </c>
      <c r="J61" s="2">
        <v>572</v>
      </c>
      <c r="K61" s="2"/>
    </row>
    <row r="62" spans="1:11" ht="15">
      <c r="A62" s="2"/>
      <c r="B62" s="158" t="s">
        <v>138</v>
      </c>
      <c r="C62" s="2"/>
      <c r="D62" s="200">
        <f>D61/C61</f>
        <v>0.0006374957540151468</v>
      </c>
      <c r="E62" s="200">
        <f>E61/C61</f>
        <v>0.9993098779548466</v>
      </c>
      <c r="F62" s="200">
        <f>F61/E61</f>
        <v>0.2482384947103974</v>
      </c>
      <c r="G62" s="200">
        <f>G61/E61</f>
        <v>0.654918510557063</v>
      </c>
      <c r="H62" s="200">
        <f>H61/E61</f>
        <v>0.03199135375287101</v>
      </c>
      <c r="I62" s="200">
        <f>I61/E61</f>
        <v>0.06416702672748403</v>
      </c>
      <c r="J62" s="200">
        <f>J61/E61</f>
        <v>0.0006846142521846017</v>
      </c>
      <c r="K62" s="200">
        <f>SUM(F62:J62)</f>
        <v>1</v>
      </c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 t="s">
        <v>163</v>
      </c>
      <c r="C64" s="2">
        <v>113046</v>
      </c>
      <c r="D64" s="2">
        <v>67</v>
      </c>
      <c r="E64" s="2">
        <v>112979</v>
      </c>
      <c r="F64" s="2">
        <v>19932</v>
      </c>
      <c r="G64" s="2">
        <v>80233</v>
      </c>
      <c r="H64" s="2">
        <v>5663</v>
      </c>
      <c r="I64" s="2">
        <v>7078</v>
      </c>
      <c r="J64" s="2">
        <v>53</v>
      </c>
      <c r="K64" s="2"/>
    </row>
    <row r="65" spans="1:11" ht="15">
      <c r="A65" s="2"/>
      <c r="B65" s="158" t="s">
        <v>138</v>
      </c>
      <c r="C65" s="2"/>
      <c r="D65" s="200">
        <f>D64/C64</f>
        <v>0.0005926790863896113</v>
      </c>
      <c r="E65" s="200">
        <f>E64/C64</f>
        <v>0.9994073209136104</v>
      </c>
      <c r="F65" s="200">
        <f>F64/E64</f>
        <v>0.17642216695138035</v>
      </c>
      <c r="G65" s="200">
        <f>G64/E64</f>
        <v>0.710158525035626</v>
      </c>
      <c r="H65" s="200">
        <f>H64/E64</f>
        <v>0.0501243593942237</v>
      </c>
      <c r="I65" s="200">
        <f>I64/E64</f>
        <v>0.06264881084095274</v>
      </c>
      <c r="J65" s="200">
        <f>J64/E64</f>
        <v>0.00046911372910009823</v>
      </c>
      <c r="K65" s="200">
        <f>SUM(F65:J65)</f>
        <v>0.9998229759512829</v>
      </c>
    </row>
    <row r="66" spans="1:11" ht="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</row>
    <row r="68" spans="1:13" ht="15">
      <c r="A68" s="210" t="s">
        <v>165</v>
      </c>
      <c r="C68" t="s">
        <v>166</v>
      </c>
      <c r="D68">
        <v>1</v>
      </c>
      <c r="E68">
        <v>2</v>
      </c>
      <c r="F68">
        <v>3</v>
      </c>
      <c r="G68">
        <v>4</v>
      </c>
      <c r="H68">
        <v>5</v>
      </c>
      <c r="I68">
        <v>6</v>
      </c>
      <c r="J68">
        <v>7</v>
      </c>
      <c r="K68">
        <v>8</v>
      </c>
      <c r="L68">
        <v>9</v>
      </c>
      <c r="M68" t="s">
        <v>149</v>
      </c>
    </row>
    <row r="69" spans="2:13" ht="15">
      <c r="B69" s="1" t="s">
        <v>87</v>
      </c>
      <c r="C69" s="211">
        <v>40885</v>
      </c>
      <c r="D69" s="211">
        <v>1486</v>
      </c>
      <c r="E69" s="211">
        <v>4078</v>
      </c>
      <c r="F69" s="211">
        <v>10360</v>
      </c>
      <c r="G69" s="211">
        <v>14221</v>
      </c>
      <c r="H69" s="211">
        <v>6253</v>
      </c>
      <c r="I69" s="211">
        <v>2489</v>
      </c>
      <c r="J69" s="211">
        <v>1037</v>
      </c>
      <c r="K69" s="211">
        <v>583</v>
      </c>
      <c r="L69" s="211">
        <v>348</v>
      </c>
      <c r="M69" s="212">
        <f>((L69*$L$68)+(K69*$K$68)+(J69*$J$68)+(I69*$I$68)+(H69*$H$68)+(G69*$G$68)+(F69*$F$68)+(E69*$E$68)+(D69*$D$68))/C69</f>
        <v>3.8855325914149446</v>
      </c>
    </row>
    <row r="70" spans="2:13" ht="15">
      <c r="B70" s="4" t="s">
        <v>98</v>
      </c>
      <c r="C70" s="211">
        <v>31778</v>
      </c>
      <c r="D70" s="211">
        <v>1239</v>
      </c>
      <c r="E70" s="211">
        <v>2589</v>
      </c>
      <c r="F70" s="211">
        <v>7672</v>
      </c>
      <c r="G70" s="211">
        <v>12138</v>
      </c>
      <c r="H70" s="211">
        <v>4909</v>
      </c>
      <c r="I70" s="211">
        <v>1908</v>
      </c>
      <c r="J70" s="211">
        <v>733</v>
      </c>
      <c r="K70" s="211">
        <v>340</v>
      </c>
      <c r="L70" s="211">
        <v>250</v>
      </c>
      <c r="M70" s="212">
        <f aca="true" t="shared" si="4" ref="M70:M83">((L70*$L$68)+(K70*$K$68)+(J70*$J$68)+(I70*$I$68)+(H70*$H$68)+(G70*$G$68)+(F70*$F$68)+(E70*$E$68)+(D70*$D$68))/C70</f>
        <v>3.9045566114922274</v>
      </c>
    </row>
    <row r="71" spans="2:13" ht="15">
      <c r="B71" s="2" t="s">
        <v>88</v>
      </c>
      <c r="C71" s="211">
        <v>16998</v>
      </c>
      <c r="D71" s="211">
        <v>674</v>
      </c>
      <c r="E71" s="211">
        <v>1662</v>
      </c>
      <c r="F71" s="211">
        <v>4271</v>
      </c>
      <c r="G71" s="211">
        <v>5905</v>
      </c>
      <c r="H71" s="211">
        <v>2575</v>
      </c>
      <c r="I71" s="211">
        <v>1067</v>
      </c>
      <c r="J71" s="211">
        <v>386</v>
      </c>
      <c r="K71" s="211">
        <v>270</v>
      </c>
      <c r="L71" s="211">
        <v>188</v>
      </c>
      <c r="M71" s="212">
        <f t="shared" si="4"/>
        <v>3.8982233203906342</v>
      </c>
    </row>
    <row r="72" spans="2:13" ht="15">
      <c r="B72" s="2" t="s">
        <v>89</v>
      </c>
      <c r="C72" s="211">
        <v>5569</v>
      </c>
      <c r="D72" s="211">
        <v>216</v>
      </c>
      <c r="E72" s="211">
        <v>657</v>
      </c>
      <c r="F72" s="211">
        <v>1178</v>
      </c>
      <c r="G72" s="211">
        <v>1511</v>
      </c>
      <c r="H72" s="211">
        <v>1049</v>
      </c>
      <c r="I72" s="211">
        <v>532</v>
      </c>
      <c r="J72" s="211">
        <v>232</v>
      </c>
      <c r="K72" s="211">
        <v>132</v>
      </c>
      <c r="L72" s="211">
        <v>62</v>
      </c>
      <c r="M72" s="212">
        <f t="shared" si="4"/>
        <v>4.091039683964805</v>
      </c>
    </row>
    <row r="73" spans="2:13" ht="15">
      <c r="B73" s="2" t="s">
        <v>90</v>
      </c>
      <c r="C73" s="211">
        <v>9240</v>
      </c>
      <c r="D73" s="211">
        <v>249</v>
      </c>
      <c r="E73" s="211">
        <v>770</v>
      </c>
      <c r="F73" s="211">
        <v>2109</v>
      </c>
      <c r="G73" s="211">
        <v>3395</v>
      </c>
      <c r="H73" s="211">
        <v>1552</v>
      </c>
      <c r="I73" s="211">
        <v>673</v>
      </c>
      <c r="J73" s="211">
        <v>308</v>
      </c>
      <c r="K73" s="211">
        <v>140</v>
      </c>
      <c r="L73" s="211">
        <v>44</v>
      </c>
      <c r="M73" s="212">
        <f t="shared" si="4"/>
        <v>4.022294372294373</v>
      </c>
    </row>
    <row r="74" spans="2:13" ht="15">
      <c r="B74" s="2" t="s">
        <v>99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2">
        <v>4.022</v>
      </c>
    </row>
    <row r="75" spans="2:13" ht="15">
      <c r="B75" s="2" t="s">
        <v>100</v>
      </c>
      <c r="C75" s="211">
        <v>2091</v>
      </c>
      <c r="D75" s="211">
        <v>111</v>
      </c>
      <c r="E75" s="211">
        <v>297</v>
      </c>
      <c r="F75" s="211">
        <v>499</v>
      </c>
      <c r="G75" s="211">
        <v>581</v>
      </c>
      <c r="H75" s="211">
        <v>319</v>
      </c>
      <c r="I75" s="211">
        <v>140</v>
      </c>
      <c r="J75" s="211">
        <v>76</v>
      </c>
      <c r="K75" s="211">
        <v>38</v>
      </c>
      <c r="L75" s="211">
        <v>30</v>
      </c>
      <c r="M75" s="212">
        <f t="shared" si="4"/>
        <v>3.8579626972740315</v>
      </c>
    </row>
    <row r="76" spans="2:13" ht="15">
      <c r="B76" s="2" t="s">
        <v>91</v>
      </c>
      <c r="C76" s="211">
        <v>2034</v>
      </c>
      <c r="D76" s="211">
        <v>68</v>
      </c>
      <c r="E76" s="211">
        <v>162</v>
      </c>
      <c r="F76" s="211">
        <v>473</v>
      </c>
      <c r="G76" s="211">
        <v>690</v>
      </c>
      <c r="H76" s="211">
        <v>358</v>
      </c>
      <c r="I76" s="211">
        <v>147</v>
      </c>
      <c r="J76" s="211">
        <v>73</v>
      </c>
      <c r="K76" s="211">
        <v>43</v>
      </c>
      <c r="L76" s="211">
        <v>20</v>
      </c>
      <c r="M76" s="212">
        <f t="shared" si="4"/>
        <v>4.069813176007866</v>
      </c>
    </row>
    <row r="77" spans="2:13" ht="15">
      <c r="B77" s="2" t="s">
        <v>92</v>
      </c>
      <c r="C77" s="211">
        <v>701</v>
      </c>
      <c r="D77" s="211">
        <v>32</v>
      </c>
      <c r="E77" s="211">
        <v>66</v>
      </c>
      <c r="F77" s="211">
        <v>133</v>
      </c>
      <c r="G77" s="211">
        <v>217</v>
      </c>
      <c r="H77" s="211">
        <v>127</v>
      </c>
      <c r="I77" s="211">
        <v>58</v>
      </c>
      <c r="J77" s="211">
        <v>29</v>
      </c>
      <c r="K77" s="211">
        <v>23</v>
      </c>
      <c r="L77" s="211">
        <v>16</v>
      </c>
      <c r="M77" s="212">
        <f t="shared" si="4"/>
        <v>4.20114122681883</v>
      </c>
    </row>
    <row r="78" spans="2:13" ht="15">
      <c r="B78" s="2" t="s">
        <v>93</v>
      </c>
      <c r="C78" s="211">
        <v>2335</v>
      </c>
      <c r="D78" s="211">
        <v>35</v>
      </c>
      <c r="E78" s="211">
        <v>179</v>
      </c>
      <c r="F78" s="211">
        <v>457</v>
      </c>
      <c r="G78" s="211">
        <v>754</v>
      </c>
      <c r="H78" s="211">
        <v>452</v>
      </c>
      <c r="I78" s="211">
        <v>248</v>
      </c>
      <c r="J78" s="211">
        <v>119</v>
      </c>
      <c r="K78" s="211">
        <v>60</v>
      </c>
      <c r="L78" s="211">
        <v>31</v>
      </c>
      <c r="M78" s="212">
        <f t="shared" si="4"/>
        <v>4.334047109207709</v>
      </c>
    </row>
    <row r="79" spans="2:13" ht="15">
      <c r="B79" s="4" t="s">
        <v>94</v>
      </c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2">
        <v>4.334</v>
      </c>
    </row>
    <row r="80" spans="2:13" ht="15">
      <c r="B80" s="94" t="s">
        <v>95</v>
      </c>
      <c r="C80" s="211">
        <v>1719</v>
      </c>
      <c r="D80" s="211">
        <v>54</v>
      </c>
      <c r="E80" s="211">
        <v>139</v>
      </c>
      <c r="F80" s="211">
        <v>358</v>
      </c>
      <c r="G80" s="211">
        <v>553</v>
      </c>
      <c r="H80" s="211">
        <v>323</v>
      </c>
      <c r="I80" s="211">
        <v>171</v>
      </c>
      <c r="J80" s="211">
        <v>67</v>
      </c>
      <c r="K80" s="211">
        <v>30</v>
      </c>
      <c r="L80" s="211">
        <v>24</v>
      </c>
      <c r="M80" s="212">
        <f t="shared" si="4"/>
        <v>4.179173938336242</v>
      </c>
    </row>
    <row r="81" spans="2:13" ht="15">
      <c r="B81" s="94" t="s">
        <v>96</v>
      </c>
      <c r="C81" s="211">
        <v>943</v>
      </c>
      <c r="D81" s="211">
        <v>33</v>
      </c>
      <c r="E81" s="211">
        <v>74</v>
      </c>
      <c r="F81" s="211">
        <v>227</v>
      </c>
      <c r="G81" s="211">
        <v>323</v>
      </c>
      <c r="H81" s="211">
        <v>150</v>
      </c>
      <c r="I81" s="211">
        <v>69</v>
      </c>
      <c r="J81" s="211">
        <v>32</v>
      </c>
      <c r="K81" s="211">
        <v>27</v>
      </c>
      <c r="L81" s="211">
        <v>8</v>
      </c>
      <c r="M81" s="212">
        <f t="shared" si="4"/>
        <v>4.061505832449629</v>
      </c>
    </row>
    <row r="82" spans="2:13" ht="15">
      <c r="B82" s="94" t="s">
        <v>101</v>
      </c>
      <c r="C82" s="211">
        <v>499</v>
      </c>
      <c r="D82" s="211">
        <v>34</v>
      </c>
      <c r="E82" s="211">
        <v>51</v>
      </c>
      <c r="F82" s="211">
        <v>100</v>
      </c>
      <c r="G82" s="211">
        <v>124</v>
      </c>
      <c r="H82" s="211">
        <v>112</v>
      </c>
      <c r="I82" s="211">
        <v>49</v>
      </c>
      <c r="J82" s="211">
        <v>14</v>
      </c>
      <c r="K82" s="211">
        <v>12</v>
      </c>
      <c r="L82" s="211">
        <v>3</v>
      </c>
      <c r="M82" s="212">
        <f t="shared" si="4"/>
        <v>4.022044088176353</v>
      </c>
    </row>
    <row r="83" spans="2:13" ht="15">
      <c r="B83" s="94" t="s">
        <v>97</v>
      </c>
      <c r="C83" s="211">
        <v>1515</v>
      </c>
      <c r="D83" s="211">
        <v>32</v>
      </c>
      <c r="E83" s="211">
        <v>118</v>
      </c>
      <c r="F83" s="211">
        <v>312</v>
      </c>
      <c r="G83" s="211">
        <v>437</v>
      </c>
      <c r="H83" s="211">
        <v>303</v>
      </c>
      <c r="I83" s="211">
        <v>183</v>
      </c>
      <c r="J83" s="211">
        <v>67</v>
      </c>
      <c r="K83" s="211">
        <v>40</v>
      </c>
      <c r="L83" s="211">
        <v>23</v>
      </c>
      <c r="M83" s="212">
        <f t="shared" si="4"/>
        <v>4.330693069306931</v>
      </c>
    </row>
    <row r="84" spans="3:12" ht="15">
      <c r="C84" s="211"/>
      <c r="D84" s="211"/>
      <c r="E84" s="211"/>
      <c r="F84" s="211"/>
      <c r="G84" s="211"/>
      <c r="H84" s="211"/>
      <c r="I84" s="211"/>
      <c r="J84" s="211"/>
      <c r="K84" s="211"/>
      <c r="L84" s="211"/>
    </row>
  </sheetData>
  <sheetProtection/>
  <mergeCells count="1">
    <mergeCell ref="C2:F2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25" sqref="A25:Q25"/>
    </sheetView>
  </sheetViews>
  <sheetFormatPr defaultColWidth="8.796875" defaultRowHeight="15"/>
  <cols>
    <col min="1" max="1" width="4.5" style="0" customWidth="1"/>
    <col min="2" max="2" width="8.19921875" style="0" customWidth="1"/>
    <col min="3" max="3" width="5.8984375" style="0" customWidth="1"/>
    <col min="4" max="4" width="6.09765625" style="0" customWidth="1"/>
    <col min="5" max="5" width="6.59765625" style="0" customWidth="1"/>
    <col min="6" max="7" width="5.69921875" style="0" customWidth="1"/>
    <col min="8" max="8" width="6.5" style="0" customWidth="1"/>
    <col min="9" max="10" width="5.8984375" style="0" customWidth="1"/>
    <col min="11" max="11" width="6.19921875" style="0" customWidth="1"/>
    <col min="12" max="12" width="5.59765625" style="0" customWidth="1"/>
    <col min="13" max="13" width="6" style="0" customWidth="1"/>
    <col min="14" max="14" width="7.3984375" style="0" customWidth="1"/>
    <col min="15" max="15" width="6" style="0" customWidth="1"/>
    <col min="16" max="16" width="6.3984375" style="0" customWidth="1"/>
    <col min="17" max="17" width="6.8984375" style="0" customWidth="1"/>
    <col min="18" max="18" width="6" style="0" customWidth="1"/>
    <col min="19" max="19" width="5.5" style="0" customWidth="1"/>
    <col min="20" max="20" width="6.8984375" style="0" customWidth="1"/>
  </cols>
  <sheetData>
    <row r="1" spans="1:5" ht="15" customHeight="1">
      <c r="A1" s="368" t="s">
        <v>360</v>
      </c>
      <c r="B1" s="368"/>
      <c r="C1" s="368"/>
      <c r="D1" s="368"/>
      <c r="E1" s="368"/>
    </row>
    <row r="2" spans="1:15" ht="15.75">
      <c r="A2" s="410" t="s">
        <v>314</v>
      </c>
      <c r="B2" s="410"/>
      <c r="C2" s="410"/>
      <c r="D2" s="410"/>
      <c r="E2" s="410"/>
      <c r="F2" s="253"/>
      <c r="G2" s="253"/>
      <c r="H2" s="253"/>
      <c r="I2" s="253"/>
      <c r="J2" s="253"/>
      <c r="K2" s="412" t="s">
        <v>213</v>
      </c>
      <c r="L2" s="413"/>
      <c r="M2" s="413"/>
      <c r="N2" s="26"/>
      <c r="O2" s="26"/>
    </row>
    <row r="3" spans="1:15" ht="15.75">
      <c r="A3" s="410" t="s">
        <v>275</v>
      </c>
      <c r="B3" s="410"/>
      <c r="C3" s="410"/>
      <c r="D3" s="410"/>
      <c r="E3" s="410"/>
      <c r="F3" s="253"/>
      <c r="G3" s="253"/>
      <c r="H3" s="253"/>
      <c r="I3" s="253"/>
      <c r="J3" s="253"/>
      <c r="K3" s="253"/>
      <c r="L3" s="253"/>
      <c r="M3" s="253"/>
      <c r="N3" s="26"/>
      <c r="O3" s="26"/>
    </row>
    <row r="4" spans="1:15" ht="15.75">
      <c r="A4" s="204"/>
      <c r="B4" s="322"/>
      <c r="C4" s="322"/>
      <c r="D4" s="322"/>
      <c r="E4" s="322"/>
      <c r="F4" s="253"/>
      <c r="G4" s="253"/>
      <c r="H4" s="253"/>
      <c r="I4" s="253"/>
      <c r="J4" s="253"/>
      <c r="K4" s="253"/>
      <c r="L4" s="253"/>
      <c r="M4" s="253"/>
      <c r="N4" s="26"/>
      <c r="O4" s="26"/>
    </row>
    <row r="5" spans="1:20" ht="16.5" customHeight="1">
      <c r="A5" s="411" t="s">
        <v>361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368"/>
      <c r="O5" s="368"/>
      <c r="P5" s="368"/>
      <c r="Q5" s="368"/>
      <c r="R5" s="368"/>
      <c r="S5" s="368"/>
      <c r="T5" s="368"/>
    </row>
    <row r="6" spans="1:10" ht="17.25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20" ht="52.5" customHeight="1">
      <c r="A7" s="408" t="s">
        <v>196</v>
      </c>
      <c r="B7" s="409" t="s">
        <v>276</v>
      </c>
      <c r="C7" s="396" t="s">
        <v>307</v>
      </c>
      <c r="D7" s="407"/>
      <c r="E7" s="397"/>
      <c r="F7" s="396" t="s">
        <v>305</v>
      </c>
      <c r="G7" s="407"/>
      <c r="H7" s="397"/>
      <c r="I7" s="396" t="s">
        <v>306</v>
      </c>
      <c r="J7" s="407"/>
      <c r="K7" s="397"/>
      <c r="L7" s="396" t="s">
        <v>197</v>
      </c>
      <c r="M7" s="407"/>
      <c r="N7" s="397"/>
      <c r="O7" s="396" t="s">
        <v>315</v>
      </c>
      <c r="P7" s="407"/>
      <c r="Q7" s="397"/>
      <c r="R7" s="396" t="s">
        <v>308</v>
      </c>
      <c r="S7" s="407"/>
      <c r="T7" s="397"/>
    </row>
    <row r="8" spans="1:20" ht="78.75" customHeight="1">
      <c r="A8" s="408"/>
      <c r="B8" s="409"/>
      <c r="C8" s="326" t="s">
        <v>316</v>
      </c>
      <c r="D8" s="326" t="s">
        <v>107</v>
      </c>
      <c r="E8" s="326" t="s">
        <v>214</v>
      </c>
      <c r="F8" s="326" t="s">
        <v>277</v>
      </c>
      <c r="G8" s="326" t="s">
        <v>107</v>
      </c>
      <c r="H8" s="326" t="s">
        <v>214</v>
      </c>
      <c r="I8" s="326" t="s">
        <v>278</v>
      </c>
      <c r="J8" s="326" t="s">
        <v>107</v>
      </c>
      <c r="K8" s="326" t="s">
        <v>214</v>
      </c>
      <c r="L8" s="326" t="s">
        <v>279</v>
      </c>
      <c r="M8" s="326" t="s">
        <v>107</v>
      </c>
      <c r="N8" s="326" t="s">
        <v>214</v>
      </c>
      <c r="O8" s="326" t="s">
        <v>279</v>
      </c>
      <c r="P8" s="326" t="s">
        <v>107</v>
      </c>
      <c r="Q8" s="326" t="s">
        <v>214</v>
      </c>
      <c r="R8" s="326" t="s">
        <v>279</v>
      </c>
      <c r="S8" s="326" t="s">
        <v>107</v>
      </c>
      <c r="T8" s="326" t="s">
        <v>214</v>
      </c>
    </row>
    <row r="9" spans="1:20" ht="15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  <c r="N9" s="325">
        <v>14</v>
      </c>
      <c r="O9" s="315">
        <v>15</v>
      </c>
      <c r="P9" s="315">
        <v>16</v>
      </c>
      <c r="Q9" s="325">
        <v>17</v>
      </c>
      <c r="R9" s="315">
        <v>18</v>
      </c>
      <c r="S9" s="315">
        <v>19</v>
      </c>
      <c r="T9" s="325">
        <v>20</v>
      </c>
    </row>
    <row r="10" spans="1:20" ht="15">
      <c r="A10" s="287"/>
      <c r="B10" s="28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287"/>
      <c r="O10" s="95"/>
      <c r="P10" s="95"/>
      <c r="Q10" s="287"/>
      <c r="R10" s="95"/>
      <c r="S10" s="95"/>
      <c r="T10" s="287"/>
    </row>
    <row r="11" spans="1:20" ht="15">
      <c r="A11" s="84"/>
      <c r="B11" s="28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84"/>
      <c r="O11" s="96"/>
      <c r="P11" s="96"/>
      <c r="Q11" s="84"/>
      <c r="R11" s="96"/>
      <c r="S11" s="96"/>
      <c r="T11" s="84"/>
    </row>
    <row r="12" spans="1:20" ht="15">
      <c r="A12" s="84"/>
      <c r="B12" s="84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84"/>
      <c r="O12" s="96"/>
      <c r="P12" s="96"/>
      <c r="Q12" s="84"/>
      <c r="R12" s="96"/>
      <c r="S12" s="96"/>
      <c r="T12" s="84"/>
    </row>
    <row r="13" spans="1:20" ht="15">
      <c r="A13" s="84"/>
      <c r="B13" s="84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84"/>
      <c r="O13" s="96"/>
      <c r="P13" s="96"/>
      <c r="Q13" s="84"/>
      <c r="R13" s="96"/>
      <c r="S13" s="96"/>
      <c r="T13" s="84"/>
    </row>
    <row r="14" spans="1:20" ht="15">
      <c r="A14" s="84"/>
      <c r="B14" s="84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84"/>
      <c r="O14" s="96"/>
      <c r="P14" s="96"/>
      <c r="Q14" s="84"/>
      <c r="R14" s="96"/>
      <c r="S14" s="96"/>
      <c r="T14" s="84"/>
    </row>
    <row r="15" spans="1:20" ht="15">
      <c r="A15" s="84"/>
      <c r="B15" s="84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84"/>
      <c r="O15" s="96"/>
      <c r="P15" s="96"/>
      <c r="Q15" s="84"/>
      <c r="R15" s="96"/>
      <c r="S15" s="96"/>
      <c r="T15" s="84"/>
    </row>
    <row r="16" spans="1:20" ht="15">
      <c r="A16" s="84"/>
      <c r="B16" s="84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84"/>
      <c r="O16" s="96"/>
      <c r="P16" s="96"/>
      <c r="Q16" s="84"/>
      <c r="R16" s="96"/>
      <c r="S16" s="96"/>
      <c r="T16" s="84"/>
    </row>
    <row r="17" spans="1:20" ht="15">
      <c r="A17" s="84"/>
      <c r="B17" s="351" t="s">
        <v>18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84"/>
      <c r="O17" s="96"/>
      <c r="P17" s="96"/>
      <c r="Q17" s="84"/>
      <c r="R17" s="96"/>
      <c r="S17" s="96"/>
      <c r="T17" s="84"/>
    </row>
    <row r="18" spans="1:20" ht="15">
      <c r="A18" s="289"/>
      <c r="B18" s="289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289"/>
      <c r="O18" s="327"/>
      <c r="P18" s="327"/>
      <c r="Q18" s="289"/>
      <c r="R18" s="327"/>
      <c r="S18" s="327"/>
      <c r="T18" s="289"/>
    </row>
    <row r="19" spans="1:17" ht="15.75">
      <c r="A19" s="26"/>
      <c r="B19" s="155"/>
      <c r="C19" s="26"/>
      <c r="D19" s="26"/>
      <c r="E19" s="26"/>
      <c r="F19" s="26"/>
      <c r="G19" s="26"/>
      <c r="H19" s="26"/>
      <c r="I19" s="26"/>
      <c r="N19" s="15" t="s">
        <v>262</v>
      </c>
      <c r="O19" s="15"/>
      <c r="P19" s="15"/>
      <c r="Q19" s="15"/>
    </row>
    <row r="20" spans="1:17" ht="15.75" customHeight="1">
      <c r="A20" s="26"/>
      <c r="B20" s="3" t="s">
        <v>169</v>
      </c>
      <c r="C20" s="3"/>
      <c r="D20" s="26"/>
      <c r="E20" s="26"/>
      <c r="F20" s="26"/>
      <c r="G20" s="26"/>
      <c r="H20" s="26"/>
      <c r="I20" s="26"/>
      <c r="N20" s="406" t="s">
        <v>168</v>
      </c>
      <c r="O20" s="406"/>
      <c r="P20" s="406"/>
      <c r="Q20" s="26"/>
    </row>
    <row r="21" spans="1:17" ht="15.75">
      <c r="A21" s="26"/>
      <c r="B21" s="26"/>
      <c r="C21" s="26"/>
      <c r="D21" s="26"/>
      <c r="E21" s="26"/>
      <c r="F21" s="26"/>
      <c r="G21" s="26"/>
      <c r="H21" s="26"/>
      <c r="I21" s="26"/>
      <c r="N21" s="382" t="s">
        <v>181</v>
      </c>
      <c r="O21" s="382"/>
      <c r="P21" s="382"/>
      <c r="Q21" s="26"/>
    </row>
    <row r="22" spans="1:17" ht="15">
      <c r="A22" s="26"/>
      <c r="B22" s="26"/>
      <c r="C22" s="26"/>
      <c r="D22" s="26"/>
      <c r="E22" s="26"/>
      <c r="F22" s="26"/>
      <c r="G22" s="26"/>
      <c r="H22" s="26"/>
      <c r="I22" s="26"/>
      <c r="N22" s="26"/>
      <c r="O22" s="26"/>
      <c r="P22" s="26"/>
      <c r="Q22" s="26"/>
    </row>
    <row r="23" spans="1:15" ht="15">
      <c r="A23" s="55" t="s">
        <v>199</v>
      </c>
      <c r="B23" s="5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20" ht="30.75" customHeight="1">
      <c r="A24" s="405" t="s">
        <v>383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368"/>
      <c r="P24" s="368"/>
      <c r="Q24" s="368"/>
      <c r="R24" s="368"/>
      <c r="S24" s="368"/>
      <c r="T24" s="368"/>
    </row>
    <row r="25" spans="1:17" ht="15" customHeight="1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</row>
    <row r="26" spans="1:17" ht="28.5" customHeight="1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</row>
    <row r="27" spans="1:15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>
      <c r="A28" s="55"/>
      <c r="B28" s="5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heetProtection/>
  <mergeCells count="18">
    <mergeCell ref="B7:B8"/>
    <mergeCell ref="C7:E7"/>
    <mergeCell ref="F7:H7"/>
    <mergeCell ref="A1:E1"/>
    <mergeCell ref="A2:E2"/>
    <mergeCell ref="A3:E3"/>
    <mergeCell ref="A5:T5"/>
    <mergeCell ref="K2:M2"/>
    <mergeCell ref="A26:Q26"/>
    <mergeCell ref="N20:P20"/>
    <mergeCell ref="N21:P21"/>
    <mergeCell ref="A25:Q25"/>
    <mergeCell ref="A24:T24"/>
    <mergeCell ref="I7:K7"/>
    <mergeCell ref="L7:N7"/>
    <mergeCell ref="O7:Q7"/>
    <mergeCell ref="R7:T7"/>
    <mergeCell ref="A7:A8"/>
  </mergeCells>
  <printOptions/>
  <pageMargins left="0.4" right="0.1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PageLayoutView="0" workbookViewId="0" topLeftCell="A1">
      <selection activeCell="C13" sqref="C13"/>
    </sheetView>
  </sheetViews>
  <sheetFormatPr defaultColWidth="8.796875" defaultRowHeight="15"/>
  <cols>
    <col min="1" max="1" width="2.8984375" style="0" customWidth="1"/>
    <col min="2" max="2" width="39.3984375" style="0" customWidth="1"/>
  </cols>
  <sheetData>
    <row r="1" ht="15.75">
      <c r="A1" s="3" t="s">
        <v>80</v>
      </c>
    </row>
    <row r="2" spans="1:13" ht="27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3" customFormat="1" ht="15" customHeight="1">
      <c r="A4" s="374" t="s">
        <v>13</v>
      </c>
      <c r="B4" s="374" t="s">
        <v>4</v>
      </c>
      <c r="C4" s="374" t="s">
        <v>31</v>
      </c>
      <c r="D4" s="374" t="s">
        <v>30</v>
      </c>
      <c r="E4" s="374" t="s">
        <v>14</v>
      </c>
      <c r="F4" s="418" t="s">
        <v>34</v>
      </c>
      <c r="G4" s="418"/>
      <c r="H4" s="418"/>
      <c r="I4" s="418"/>
      <c r="J4" s="418"/>
      <c r="K4" s="418"/>
      <c r="L4" s="418"/>
      <c r="M4" s="418"/>
      <c r="N4" s="374" t="s">
        <v>9</v>
      </c>
    </row>
    <row r="5" spans="1:14" s="3" customFormat="1" ht="34.5" customHeight="1">
      <c r="A5" s="416"/>
      <c r="B5" s="416"/>
      <c r="C5" s="416"/>
      <c r="D5" s="416"/>
      <c r="E5" s="416"/>
      <c r="F5" s="414" t="s">
        <v>25</v>
      </c>
      <c r="G5" s="415"/>
      <c r="H5" s="414" t="s">
        <v>26</v>
      </c>
      <c r="I5" s="415"/>
      <c r="J5" s="414" t="s">
        <v>27</v>
      </c>
      <c r="K5" s="415"/>
      <c r="L5" s="414" t="s">
        <v>33</v>
      </c>
      <c r="M5" s="415"/>
      <c r="N5" s="416"/>
    </row>
    <row r="6" spans="1:14" s="3" customFormat="1" ht="31.5">
      <c r="A6" s="375"/>
      <c r="B6" s="375"/>
      <c r="C6" s="375"/>
      <c r="D6" s="375"/>
      <c r="E6" s="375"/>
      <c r="F6" s="12" t="s">
        <v>32</v>
      </c>
      <c r="G6" s="12" t="s">
        <v>29</v>
      </c>
      <c r="H6" s="12" t="s">
        <v>32</v>
      </c>
      <c r="I6" s="12" t="s">
        <v>29</v>
      </c>
      <c r="J6" s="12" t="s">
        <v>32</v>
      </c>
      <c r="K6" s="12" t="s">
        <v>29</v>
      </c>
      <c r="L6" s="12" t="s">
        <v>32</v>
      </c>
      <c r="M6" s="12" t="s">
        <v>29</v>
      </c>
      <c r="N6" s="375"/>
    </row>
    <row r="7" spans="1:14" s="15" customFormat="1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</row>
    <row r="8" spans="1:14" ht="15" customHeight="1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" customHeight="1">
      <c r="A9" s="20"/>
      <c r="B9" s="84" t="s">
        <v>10</v>
      </c>
      <c r="C9" s="8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0"/>
      <c r="B10" s="20" t="s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20"/>
      <c r="B11" s="20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0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>
      <c r="A13" s="20"/>
      <c r="B13" s="20" t="s">
        <v>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0"/>
      <c r="B14" s="20" t="s">
        <v>75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>
      <c r="A15" s="20"/>
      <c r="B15" s="20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0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12">
    <mergeCell ref="E4:E6"/>
    <mergeCell ref="F5:G5"/>
    <mergeCell ref="H5:I5"/>
    <mergeCell ref="J5:K5"/>
    <mergeCell ref="L5:M5"/>
    <mergeCell ref="N4:N6"/>
    <mergeCell ref="A2:M2"/>
    <mergeCell ref="F4:M4"/>
    <mergeCell ref="A4:A6"/>
    <mergeCell ref="B4:B6"/>
    <mergeCell ref="C4:C6"/>
    <mergeCell ref="D4:D6"/>
  </mergeCells>
  <printOptions horizontalCentered="1"/>
  <pageMargins left="0.5" right="0" top="1" bottom="1" header="0.5" footer="0.5"/>
  <pageSetup horizontalDpi="600" verticalDpi="600" orientation="landscape" paperSize="9" r:id="rId1"/>
  <headerFooter alignWithMargins="0">
    <oddFooter>&amp;L&amp;".VnAristote,Medium"&amp;10Phßng Ph¸t triÓn nhµ &amp; ThÞ tr­êng BÊt ®éng s¶n- Côc Qu¶n lý nhµ - Bé X©y dùng- Tel: 9760271/408.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8" sqref="E8:F8"/>
    </sheetView>
  </sheetViews>
  <sheetFormatPr defaultColWidth="8.796875" defaultRowHeight="15"/>
  <cols>
    <col min="1" max="1" width="4.8984375" style="105" customWidth="1"/>
    <col min="2" max="2" width="21.8984375" style="105" customWidth="1"/>
    <col min="3" max="3" width="11.8984375" style="105" customWidth="1"/>
    <col min="4" max="4" width="7.59765625" style="105" customWidth="1"/>
    <col min="5" max="5" width="9.59765625" style="105" customWidth="1"/>
    <col min="6" max="6" width="7.59765625" style="105" customWidth="1"/>
    <col min="7" max="7" width="9.59765625" style="105" customWidth="1"/>
    <col min="8" max="8" width="7.59765625" style="105" customWidth="1"/>
    <col min="9" max="9" width="9.59765625" style="105" customWidth="1"/>
    <col min="10" max="10" width="7.59765625" style="105" customWidth="1"/>
    <col min="11" max="11" width="9.59765625" style="105" customWidth="1"/>
    <col min="12" max="12" width="7.59765625" style="105" customWidth="1"/>
    <col min="13" max="13" width="10.19921875" style="105" customWidth="1"/>
    <col min="14" max="16384" width="9" style="105" customWidth="1"/>
  </cols>
  <sheetData>
    <row r="1" spans="1:3" ht="20.25" customHeight="1">
      <c r="A1" s="420" t="s">
        <v>356</v>
      </c>
      <c r="B1" s="420"/>
      <c r="C1" s="420"/>
    </row>
    <row r="2" spans="1:13" ht="19.5" customHeight="1">
      <c r="A2" s="423" t="s">
        <v>317</v>
      </c>
      <c r="B2" s="368"/>
      <c r="C2" s="368"/>
      <c r="L2" s="420" t="s">
        <v>176</v>
      </c>
      <c r="M2" s="420"/>
    </row>
    <row r="3" spans="1:3" ht="17.25" customHeight="1">
      <c r="A3" s="423" t="s">
        <v>282</v>
      </c>
      <c r="B3" s="368"/>
      <c r="C3" s="368"/>
    </row>
    <row r="4" ht="18" customHeight="1">
      <c r="A4" s="3"/>
    </row>
    <row r="5" spans="1:13" ht="16.5">
      <c r="A5" s="419" t="s">
        <v>362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20"/>
    </row>
    <row r="6" spans="1:12" ht="1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3" s="3" customFormat="1" ht="19.5" customHeight="1">
      <c r="A7" s="374" t="s">
        <v>0</v>
      </c>
      <c r="B7" s="374" t="s">
        <v>280</v>
      </c>
      <c r="C7" s="374" t="s">
        <v>217</v>
      </c>
      <c r="D7" s="374" t="s">
        <v>281</v>
      </c>
      <c r="E7" s="418" t="s">
        <v>318</v>
      </c>
      <c r="F7" s="418"/>
      <c r="G7" s="418"/>
      <c r="H7" s="418"/>
      <c r="I7" s="418"/>
      <c r="J7" s="418"/>
      <c r="K7" s="418"/>
      <c r="L7" s="418"/>
      <c r="M7" s="374" t="s">
        <v>9</v>
      </c>
    </row>
    <row r="8" spans="1:13" s="3" customFormat="1" ht="48.75" customHeight="1">
      <c r="A8" s="416"/>
      <c r="B8" s="416"/>
      <c r="C8" s="416"/>
      <c r="D8" s="416"/>
      <c r="E8" s="421" t="s">
        <v>228</v>
      </c>
      <c r="F8" s="422"/>
      <c r="G8" s="421" t="s">
        <v>319</v>
      </c>
      <c r="H8" s="422"/>
      <c r="I8" s="421" t="s">
        <v>320</v>
      </c>
      <c r="J8" s="422"/>
      <c r="K8" s="421" t="s">
        <v>364</v>
      </c>
      <c r="L8" s="422"/>
      <c r="M8" s="416"/>
    </row>
    <row r="9" spans="1:13" s="3" customFormat="1" ht="34.5">
      <c r="A9" s="375"/>
      <c r="B9" s="375"/>
      <c r="C9" s="375"/>
      <c r="D9" s="375"/>
      <c r="E9" s="93" t="s">
        <v>215</v>
      </c>
      <c r="F9" s="93" t="s">
        <v>1</v>
      </c>
      <c r="G9" s="93" t="s">
        <v>216</v>
      </c>
      <c r="H9" s="93" t="s">
        <v>1</v>
      </c>
      <c r="I9" s="93" t="s">
        <v>216</v>
      </c>
      <c r="J9" s="93" t="s">
        <v>1</v>
      </c>
      <c r="K9" s="93" t="s">
        <v>216</v>
      </c>
      <c r="L9" s="93" t="s">
        <v>1</v>
      </c>
      <c r="M9" s="375"/>
    </row>
    <row r="10" spans="1:13" s="15" customFormat="1" ht="15.75">
      <c r="A10" s="58">
        <v>1</v>
      </c>
      <c r="B10" s="58">
        <v>2</v>
      </c>
      <c r="C10" s="58">
        <v>3</v>
      </c>
      <c r="D10" s="58" t="s">
        <v>218</v>
      </c>
      <c r="E10" s="58" t="s">
        <v>219</v>
      </c>
      <c r="F10" s="58" t="s">
        <v>220</v>
      </c>
      <c r="G10" s="58" t="s">
        <v>221</v>
      </c>
      <c r="H10" s="58" t="s">
        <v>222</v>
      </c>
      <c r="I10" s="58" t="s">
        <v>223</v>
      </c>
      <c r="J10" s="58" t="s">
        <v>224</v>
      </c>
      <c r="K10" s="58" t="s">
        <v>225</v>
      </c>
      <c r="L10" s="58" t="s">
        <v>226</v>
      </c>
      <c r="M10" s="58" t="s">
        <v>227</v>
      </c>
    </row>
    <row r="11" spans="1:13" ht="18.75" customHeight="1">
      <c r="A11" s="299"/>
      <c r="B11" s="299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7"/>
    </row>
    <row r="12" spans="1:13" ht="18.75" customHeight="1">
      <c r="A12" s="104"/>
      <c r="B12" s="104"/>
      <c r="C12" s="358"/>
      <c r="D12" s="358"/>
      <c r="E12" s="359"/>
      <c r="F12" s="359"/>
      <c r="G12" s="359"/>
      <c r="H12" s="359"/>
      <c r="I12" s="359"/>
      <c r="J12" s="359"/>
      <c r="K12" s="359"/>
      <c r="L12" s="359"/>
      <c r="M12" s="360"/>
    </row>
    <row r="13" spans="1:13" ht="18.75" customHeight="1">
      <c r="A13" s="104"/>
      <c r="B13" s="361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104"/>
    </row>
    <row r="14" spans="1:13" ht="18.75" customHeight="1">
      <c r="A14" s="104"/>
      <c r="B14" s="361"/>
      <c r="C14" s="358"/>
      <c r="D14" s="358"/>
      <c r="E14" s="359"/>
      <c r="F14" s="359"/>
      <c r="G14" s="359"/>
      <c r="H14" s="359"/>
      <c r="I14" s="359"/>
      <c r="J14" s="359"/>
      <c r="K14" s="359"/>
      <c r="L14" s="359"/>
      <c r="M14" s="104"/>
    </row>
    <row r="15" spans="1:13" ht="18.75" customHeight="1">
      <c r="A15" s="104"/>
      <c r="B15" s="361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104"/>
    </row>
    <row r="16" spans="1:13" ht="18.75" customHeight="1">
      <c r="A16" s="104"/>
      <c r="B16" s="361"/>
      <c r="C16" s="358"/>
      <c r="D16" s="358"/>
      <c r="E16" s="359"/>
      <c r="F16" s="359"/>
      <c r="G16" s="359"/>
      <c r="H16" s="359"/>
      <c r="I16" s="359"/>
      <c r="J16" s="359"/>
      <c r="K16" s="359"/>
      <c r="L16" s="359"/>
      <c r="M16" s="104"/>
    </row>
    <row r="17" spans="1:13" ht="18.75" customHeight="1">
      <c r="A17" s="104"/>
      <c r="B17" s="21" t="s">
        <v>18</v>
      </c>
      <c r="C17" s="358"/>
      <c r="D17" s="358"/>
      <c r="E17" s="359"/>
      <c r="F17" s="359"/>
      <c r="G17" s="359"/>
      <c r="H17" s="359"/>
      <c r="I17" s="359"/>
      <c r="J17" s="359"/>
      <c r="K17" s="359"/>
      <c r="L17" s="359"/>
      <c r="M17" s="104"/>
    </row>
    <row r="18" spans="1:13" ht="18.75" customHeight="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3"/>
      <c r="M18" s="362"/>
    </row>
    <row r="19" ht="18" customHeight="1">
      <c r="B19" s="155"/>
    </row>
    <row r="20" spans="2:10" ht="15.75">
      <c r="B20" s="381" t="s">
        <v>169</v>
      </c>
      <c r="C20" s="381"/>
      <c r="J20" s="242" t="s">
        <v>264</v>
      </c>
    </row>
    <row r="21" spans="9:12" ht="15.75">
      <c r="I21" s="3"/>
      <c r="J21" s="31" t="s">
        <v>229</v>
      </c>
      <c r="K21" s="3"/>
      <c r="L21" s="3"/>
    </row>
    <row r="22" spans="9:10" ht="15.75">
      <c r="I22" s="105" t="s">
        <v>230</v>
      </c>
      <c r="J22" s="244" t="s">
        <v>283</v>
      </c>
    </row>
    <row r="24" spans="1:13" ht="15">
      <c r="A24" s="55" t="s">
        <v>199</v>
      </c>
      <c r="B24" s="5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68.25" customHeight="1">
      <c r="A25" s="405" t="s">
        <v>363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</row>
    <row r="26" ht="21.75" customHeight="1"/>
  </sheetData>
  <sheetProtection/>
  <mergeCells count="17">
    <mergeCell ref="L2:M2"/>
    <mergeCell ref="A2:C2"/>
    <mergeCell ref="A3:C3"/>
    <mergeCell ref="E8:F8"/>
    <mergeCell ref="G8:H8"/>
    <mergeCell ref="A1:C1"/>
    <mergeCell ref="B7:B9"/>
    <mergeCell ref="C7:C9"/>
    <mergeCell ref="D7:D9"/>
    <mergeCell ref="A25:M25"/>
    <mergeCell ref="A5:M5"/>
    <mergeCell ref="B20:C20"/>
    <mergeCell ref="I8:J8"/>
    <mergeCell ref="K8:L8"/>
    <mergeCell ref="M7:M9"/>
    <mergeCell ref="E7:L7"/>
    <mergeCell ref="A7:A9"/>
  </mergeCells>
  <printOptions horizontalCentered="1"/>
  <pageMargins left="0.6299212598425197" right="0.1968503937007874" top="0.1968503937007874" bottom="0.15748031496062992" header="0.5118110236220472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4" sqref="A24:J24"/>
    </sheetView>
  </sheetViews>
  <sheetFormatPr defaultColWidth="8.796875" defaultRowHeight="15"/>
  <cols>
    <col min="1" max="1" width="4.8984375" style="153" customWidth="1"/>
    <col min="2" max="2" width="21.8984375" style="153" customWidth="1"/>
    <col min="3" max="10" width="10.59765625" style="153" customWidth="1"/>
    <col min="11" max="16384" width="9" style="153" customWidth="1"/>
  </cols>
  <sheetData>
    <row r="1" spans="1:4" ht="20.25" customHeight="1">
      <c r="A1" s="427" t="s">
        <v>356</v>
      </c>
      <c r="B1" s="427"/>
      <c r="C1" s="427"/>
      <c r="D1" s="427"/>
    </row>
    <row r="2" spans="1:10" s="108" customFormat="1" ht="19.5" customHeight="1">
      <c r="A2" s="367" t="s">
        <v>317</v>
      </c>
      <c r="B2" s="367"/>
      <c r="C2" s="367"/>
      <c r="D2" s="367"/>
      <c r="I2" s="424" t="s">
        <v>177</v>
      </c>
      <c r="J2" s="424"/>
    </row>
    <row r="3" spans="1:4" s="108" customFormat="1" ht="17.25" customHeight="1">
      <c r="A3" s="367" t="s">
        <v>282</v>
      </c>
      <c r="B3" s="367"/>
      <c r="C3" s="367"/>
      <c r="D3" s="367"/>
    </row>
    <row r="4" s="108" customFormat="1" ht="18" customHeight="1">
      <c r="A4" s="3"/>
    </row>
    <row r="5" spans="1:10" s="108" customFormat="1" ht="16.5">
      <c r="A5" s="419" t="s">
        <v>378</v>
      </c>
      <c r="B5" s="419"/>
      <c r="C5" s="419"/>
      <c r="D5" s="419"/>
      <c r="E5" s="419"/>
      <c r="F5" s="419"/>
      <c r="G5" s="419"/>
      <c r="H5" s="419"/>
      <c r="I5" s="419"/>
      <c r="J5" s="419"/>
    </row>
    <row r="6" spans="1:10" s="108" customFormat="1" ht="15">
      <c r="A6" s="240"/>
      <c r="B6" s="241"/>
      <c r="C6" s="241"/>
      <c r="D6" s="241"/>
      <c r="E6" s="241"/>
      <c r="F6" s="241"/>
      <c r="G6" s="241"/>
      <c r="H6" s="241"/>
      <c r="I6" s="241"/>
      <c r="J6" s="241"/>
    </row>
    <row r="7" spans="1:11" s="3" customFormat="1" ht="19.5" customHeight="1">
      <c r="A7" s="374" t="s">
        <v>0</v>
      </c>
      <c r="B7" s="374" t="s">
        <v>280</v>
      </c>
      <c r="C7" s="428" t="s">
        <v>368</v>
      </c>
      <c r="D7" s="429"/>
      <c r="E7" s="429"/>
      <c r="F7" s="429"/>
      <c r="G7" s="430"/>
      <c r="H7" s="428" t="s">
        <v>377</v>
      </c>
      <c r="I7" s="429"/>
      <c r="J7" s="429"/>
      <c r="K7" s="425" t="s">
        <v>9</v>
      </c>
    </row>
    <row r="8" spans="1:11" s="3" customFormat="1" ht="71.25">
      <c r="A8" s="416"/>
      <c r="B8" s="416"/>
      <c r="C8" s="364" t="s">
        <v>369</v>
      </c>
      <c r="D8" s="364" t="s">
        <v>370</v>
      </c>
      <c r="E8" s="364" t="s">
        <v>371</v>
      </c>
      <c r="F8" s="364" t="s">
        <v>372</v>
      </c>
      <c r="G8" s="364" t="s">
        <v>373</v>
      </c>
      <c r="H8" s="364" t="s">
        <v>374</v>
      </c>
      <c r="I8" s="364" t="s">
        <v>375</v>
      </c>
      <c r="J8" s="364" t="s">
        <v>376</v>
      </c>
      <c r="K8" s="426"/>
    </row>
    <row r="9" spans="1:11" s="15" customFormat="1" ht="15.75">
      <c r="A9" s="58">
        <v>1</v>
      </c>
      <c r="B9" s="58">
        <v>2</v>
      </c>
      <c r="C9" s="58" t="s">
        <v>219</v>
      </c>
      <c r="D9" s="58" t="s">
        <v>220</v>
      </c>
      <c r="E9" s="58" t="s">
        <v>221</v>
      </c>
      <c r="F9" s="58" t="s">
        <v>222</v>
      </c>
      <c r="G9" s="58" t="s">
        <v>223</v>
      </c>
      <c r="H9" s="58" t="s">
        <v>219</v>
      </c>
      <c r="I9" s="58" t="s">
        <v>220</v>
      </c>
      <c r="J9" s="58" t="s">
        <v>221</v>
      </c>
      <c r="K9" s="58" t="s">
        <v>223</v>
      </c>
    </row>
    <row r="10" spans="1:11" s="108" customFormat="1" ht="18.75" customHeight="1">
      <c r="A10" s="245"/>
      <c r="B10" s="245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108" customFormat="1" ht="18.75" customHeight="1">
      <c r="A11" s="247"/>
      <c r="B11" s="247"/>
      <c r="C11" s="249"/>
      <c r="D11" s="249"/>
      <c r="E11" s="249"/>
      <c r="F11" s="249"/>
      <c r="G11" s="249"/>
      <c r="H11" s="249"/>
      <c r="I11" s="249"/>
      <c r="J11" s="249"/>
      <c r="K11" s="249"/>
    </row>
    <row r="12" spans="1:11" s="108" customFormat="1" ht="18.75" customHeight="1">
      <c r="A12" s="247"/>
      <c r="B12" s="250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1" s="108" customFormat="1" ht="18.75" customHeight="1">
      <c r="A13" s="247"/>
      <c r="B13" s="250"/>
      <c r="C13" s="249"/>
      <c r="D13" s="249"/>
      <c r="E13" s="249"/>
      <c r="F13" s="249"/>
      <c r="G13" s="249"/>
      <c r="H13" s="249"/>
      <c r="I13" s="249"/>
      <c r="J13" s="249"/>
      <c r="K13" s="249"/>
    </row>
    <row r="14" spans="1:11" s="108" customFormat="1" ht="18.75" customHeight="1">
      <c r="A14" s="247"/>
      <c r="B14" s="250"/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1" s="108" customFormat="1" ht="18.75" customHeight="1">
      <c r="A15" s="247"/>
      <c r="B15" s="250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108" customFormat="1" ht="18.75" customHeight="1">
      <c r="A16" s="247"/>
      <c r="B16" s="21" t="s">
        <v>18</v>
      </c>
      <c r="C16" s="249"/>
      <c r="D16" s="249"/>
      <c r="E16" s="249"/>
      <c r="F16" s="249"/>
      <c r="G16" s="249"/>
      <c r="H16" s="249"/>
      <c r="I16" s="249"/>
      <c r="J16" s="249"/>
      <c r="K16" s="249"/>
    </row>
    <row r="17" spans="1:11" s="108" customFormat="1" ht="18.7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ht="18" customHeight="1">
      <c r="B18" s="155"/>
    </row>
    <row r="19" spans="1:9" ht="15.75">
      <c r="A19" s="108"/>
      <c r="B19" s="31" t="s">
        <v>169</v>
      </c>
      <c r="C19" s="108"/>
      <c r="D19" s="108"/>
      <c r="E19" s="108"/>
      <c r="F19" s="108"/>
      <c r="H19" s="242" t="s">
        <v>264</v>
      </c>
      <c r="I19" s="242"/>
    </row>
    <row r="20" spans="7:10" ht="15.75">
      <c r="G20" s="3"/>
      <c r="H20" s="31" t="s">
        <v>229</v>
      </c>
      <c r="I20" s="31"/>
      <c r="J20" s="3"/>
    </row>
    <row r="21" spans="7:9" ht="15.75">
      <c r="G21" s="153" t="s">
        <v>230</v>
      </c>
      <c r="H21" s="244" t="s">
        <v>283</v>
      </c>
      <c r="I21" s="244"/>
    </row>
    <row r="23" spans="1:10" ht="15">
      <c r="A23" s="55" t="s">
        <v>199</v>
      </c>
      <c r="B23" s="55"/>
      <c r="C23" s="26"/>
      <c r="D23" s="26"/>
      <c r="E23" s="26"/>
      <c r="F23" s="26"/>
      <c r="G23" s="26"/>
      <c r="H23" s="26"/>
      <c r="I23" s="26"/>
      <c r="J23" s="26"/>
    </row>
    <row r="24" spans="1:10" ht="33" customHeight="1">
      <c r="A24" s="405" t="s">
        <v>384</v>
      </c>
      <c r="B24" s="405"/>
      <c r="C24" s="405"/>
      <c r="D24" s="405"/>
      <c r="E24" s="405"/>
      <c r="F24" s="405"/>
      <c r="G24" s="405"/>
      <c r="H24" s="405"/>
      <c r="I24" s="405"/>
      <c r="J24" s="405"/>
    </row>
    <row r="25" ht="21.75" customHeight="1"/>
  </sheetData>
  <sheetProtection/>
  <mergeCells count="11">
    <mergeCell ref="B7:B8"/>
    <mergeCell ref="I2:J2"/>
    <mergeCell ref="K7:K8"/>
    <mergeCell ref="A24:J24"/>
    <mergeCell ref="A1:D1"/>
    <mergeCell ref="A2:D2"/>
    <mergeCell ref="A3:D3"/>
    <mergeCell ref="C7:G7"/>
    <mergeCell ref="H7:J7"/>
    <mergeCell ref="A5:J5"/>
    <mergeCell ref="A7:A8"/>
  </mergeCells>
  <printOptions horizontalCentered="1"/>
  <pageMargins left="0.24" right="0.1968503937007874" top="0.1968503937007874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quan ly 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phat trien nha</dc:creator>
  <cp:keywords/>
  <dc:description/>
  <cp:lastModifiedBy>Admin</cp:lastModifiedBy>
  <cp:lastPrinted>2013-05-23T01:43:15Z</cp:lastPrinted>
  <dcterms:created xsi:type="dcterms:W3CDTF">2004-05-13T01:46:07Z</dcterms:created>
  <dcterms:modified xsi:type="dcterms:W3CDTF">2013-05-23T02:08:25Z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N3MVJXY2NPRE-32-247</vt:lpwstr>
  </property>
  <property fmtid="{D5CDD505-2E9C-101B-9397-08002B2CF9AE}" pid="3" name="_dlc_DocIdItemGuid">
    <vt:lpwstr>23b21a43-9b85-4805-949b-c96d950bf274</vt:lpwstr>
  </property>
  <property fmtid="{D5CDD505-2E9C-101B-9397-08002B2CF9AE}" pid="4" name="_dlc_DocIdUrl">
    <vt:lpwstr>http://www.quangngai.gov.vn/soxd/_layouts/DocIdRedir.aspx?ID=N3MVJXY2NPRE-32-247, N3MVJXY2NPRE-32-247</vt:lpwstr>
  </property>
</Properties>
</file>